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入所\"/>
    </mc:Choice>
  </mc:AlternateContent>
  <xr:revisionPtr revIDLastSave="8" documentId="13_ncr:1_{AE24FB0D-C02B-435A-A726-0E045607D558}" xr6:coauthVersionLast="47" xr6:coauthVersionMax="47" xr10:uidLastSave="{31602855-BDD8-4305-A5BC-706AA8237990}"/>
  <bookViews>
    <workbookView xWindow="0" yWindow="0" windowWidth="20490" windowHeight="6705" tabRatio="843" xr2:uid="{00000000-000D-0000-FFFF-FFFF00000000}"/>
  </bookViews>
  <sheets>
    <sheet name="＜見本＞報告書" sheetId="20" r:id="rId1"/>
    <sheet name="報告書" sheetId="13" r:id="rId2"/>
    <sheet name="＜見本＞旅行行程表及び諸謝金等積算書" sheetId="21" r:id="rId3"/>
    <sheet name="A" sheetId="14" r:id="rId4"/>
    <sheet name="B" sheetId="22" r:id="rId5"/>
    <sheet name="Ｃ" sheetId="23" r:id="rId6"/>
    <sheet name="確約書" sheetId="24" r:id="rId7"/>
    <sheet name="(参考)諸謝金・宿泊料" sheetId="4" r:id="rId8"/>
  </sheets>
  <definedNames>
    <definedName name="_xlnm.Print_Area" localSheetId="0">'＜見本＞報告書'!$A$1:$AI$46</definedName>
    <definedName name="_xlnm.Print_Area" localSheetId="2">'＜見本＞旅行行程表及び諸謝金等積算書'!$A$1:$U$30</definedName>
    <definedName name="_xlnm.Print_Area" localSheetId="3">A!$A$1:$U$47</definedName>
    <definedName name="_xlnm.Print_Area" localSheetId="4">B!$A$1:$U$47</definedName>
    <definedName name="_xlnm.Print_Area" localSheetId="5">'Ｃ'!$A$1:$U$47</definedName>
    <definedName name="_xlnm.Print_Area" localSheetId="1">報告書!$A$1:$AI$46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20" l="1"/>
  <c r="AE38" i="20"/>
  <c r="AE37" i="20"/>
  <c r="AE39" i="13"/>
  <c r="AE38" i="13"/>
  <c r="AE37" i="13"/>
  <c r="U14" i="24" l="1"/>
  <c r="U12" i="24"/>
  <c r="U9" i="14" l="1"/>
  <c r="V12" i="13" l="1"/>
  <c r="V13" i="13"/>
  <c r="V13" i="20"/>
  <c r="V12" i="20"/>
  <c r="R10" i="23" l="1"/>
  <c r="R11" i="23"/>
  <c r="R12" i="23"/>
  <c r="R13" i="23"/>
  <c r="R14" i="23"/>
  <c r="R15" i="23"/>
  <c r="R16" i="23"/>
  <c r="R17" i="23"/>
  <c r="R18" i="23"/>
  <c r="R19" i="23"/>
  <c r="R20" i="23"/>
  <c r="R9" i="23"/>
  <c r="B6" i="23"/>
  <c r="B5" i="23"/>
  <c r="R16" i="22"/>
  <c r="R17" i="22"/>
  <c r="R18" i="22"/>
  <c r="R19" i="22"/>
  <c r="R20" i="22"/>
  <c r="R10" i="22"/>
  <c r="R11" i="22"/>
  <c r="R12" i="22"/>
  <c r="R13" i="22"/>
  <c r="R14" i="22"/>
  <c r="R15" i="22"/>
  <c r="R9" i="22"/>
  <c r="B6" i="22"/>
  <c r="B5" i="22"/>
  <c r="P21" i="23"/>
  <c r="O21" i="23"/>
  <c r="M21" i="23"/>
  <c r="L21" i="23"/>
  <c r="J21" i="23"/>
  <c r="O5" i="23" s="1"/>
  <c r="U20" i="23"/>
  <c r="Q20" i="23"/>
  <c r="N20" i="23"/>
  <c r="S20" i="23" s="1"/>
  <c r="T20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Q21" i="23" s="1"/>
  <c r="N9" i="23"/>
  <c r="S9" i="23" s="1"/>
  <c r="T9" i="23" s="1"/>
  <c r="P21" i="22"/>
  <c r="O21" i="22"/>
  <c r="M21" i="22"/>
  <c r="L21" i="22"/>
  <c r="J21" i="22"/>
  <c r="O5" i="22" s="1"/>
  <c r="U20" i="22"/>
  <c r="Q20" i="22"/>
  <c r="N20" i="22"/>
  <c r="S20" i="22" s="1"/>
  <c r="T20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N21" i="22" l="1"/>
  <c r="U21" i="23"/>
  <c r="R21" i="23"/>
  <c r="P23" i="22"/>
  <c r="T5" i="22"/>
  <c r="Q21" i="22"/>
  <c r="U21" i="22"/>
  <c r="R21" i="22"/>
  <c r="T5" i="23"/>
  <c r="P23" i="23"/>
  <c r="S21" i="23"/>
  <c r="N21" i="23"/>
  <c r="T21" i="23"/>
  <c r="S9" i="22"/>
  <c r="T9" i="22" s="1"/>
  <c r="U14" i="14"/>
  <c r="R14" i="14"/>
  <c r="Q14" i="14"/>
  <c r="N14" i="14"/>
  <c r="S14" i="14" s="1"/>
  <c r="T14" i="14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Q15" i="14"/>
  <c r="Q9" i="14"/>
  <c r="R9" i="14"/>
  <c r="B6" i="21"/>
  <c r="U23" i="23" l="1"/>
  <c r="U24" i="23" s="1"/>
  <c r="S21" i="22"/>
  <c r="T21" i="22"/>
  <c r="U23" i="22" s="1"/>
  <c r="U24" i="22" s="1"/>
  <c r="P13" i="21"/>
  <c r="O13" i="21"/>
  <c r="M13" i="21"/>
  <c r="M41" i="20" s="1"/>
  <c r="J13" i="21"/>
  <c r="O5" i="21" s="1"/>
  <c r="L13" i="21"/>
  <c r="U12" i="21"/>
  <c r="R12" i="21"/>
  <c r="Q12" i="21"/>
  <c r="N12" i="21"/>
  <c r="S12" i="21" s="1"/>
  <c r="T12" i="21" s="1"/>
  <c r="U11" i="21"/>
  <c r="Q11" i="21"/>
  <c r="R11" i="21" s="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B5" i="21"/>
  <c r="AE36" i="20"/>
  <c r="R15" i="14"/>
  <c r="R16" i="14"/>
  <c r="R17" i="14"/>
  <c r="R18" i="14"/>
  <c r="R19" i="14"/>
  <c r="R20" i="14"/>
  <c r="B6" i="14"/>
  <c r="P15" i="21" l="1"/>
  <c r="T5" i="21"/>
  <c r="U13" i="21"/>
  <c r="N13" i="21"/>
  <c r="R13" i="21"/>
  <c r="S13" i="21"/>
  <c r="T9" i="21"/>
  <c r="T13" i="21" s="1"/>
  <c r="M40" i="20" l="1"/>
  <c r="U15" i="21"/>
  <c r="V41" i="20"/>
  <c r="Q13" i="21"/>
  <c r="U16" i="21" l="1"/>
  <c r="V40" i="20"/>
  <c r="AE40" i="20"/>
  <c r="J35" i="20"/>
  <c r="AE41" i="20"/>
  <c r="V35" i="20" l="1"/>
  <c r="AE35" i="20"/>
  <c r="P21" i="14" l="1"/>
  <c r="O21" i="14"/>
  <c r="M21" i="14"/>
  <c r="M41" i="13" s="1"/>
  <c r="J21" i="14"/>
  <c r="U20" i="14"/>
  <c r="N20" i="14"/>
  <c r="S20" i="14" s="1"/>
  <c r="T20" i="14" s="1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Q16" i="14"/>
  <c r="N16" i="14"/>
  <c r="S16" i="14" s="1"/>
  <c r="T16" i="14" s="1"/>
  <c r="U15" i="14"/>
  <c r="N15" i="14"/>
  <c r="S15" i="14" s="1"/>
  <c r="T15" i="14" s="1"/>
  <c r="N9" i="14"/>
  <c r="S9" i="14" s="1"/>
  <c r="T9" i="14" s="1"/>
  <c r="B5" i="14"/>
  <c r="AE36" i="13"/>
  <c r="O5" i="14" l="1"/>
  <c r="T5" i="14" s="1"/>
  <c r="U21" i="14"/>
  <c r="L21" i="14"/>
  <c r="Q17" i="14"/>
  <c r="Q18" i="14"/>
  <c r="S21" i="14"/>
  <c r="Q20" i="14"/>
  <c r="N21" i="14"/>
  <c r="Q19" i="14"/>
  <c r="P23" i="14" l="1"/>
  <c r="M40" i="13" s="1"/>
  <c r="J35" i="13" s="1"/>
  <c r="Q21" i="14"/>
  <c r="R21" i="14"/>
  <c r="V41" i="13" s="1"/>
  <c r="T21" i="14"/>
  <c r="U23" i="14" l="1"/>
  <c r="V40" i="13" s="1"/>
  <c r="AE41" i="13"/>
  <c r="U24" i="14" l="1"/>
  <c r="AE40" i="13"/>
  <c r="AE35" i="13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V35" i="13" l="1"/>
</calcChain>
</file>

<file path=xl/sharedStrings.xml><?xml version="1.0" encoding="utf-8"?>
<sst xmlns="http://schemas.openxmlformats.org/spreadsheetml/2006/main" count="525" uniqueCount="174">
  <si>
    <t>７．添付書類（４）その他博報堂プロダクツが指示する書面等</t>
  </si>
  <si>
    <t>　（実施細目第３条　第１項第二号　イ関係）</t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</si>
  <si>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</si>
  <si>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事業者名</t>
    <rPh sb="0" eb="4">
      <t>ジギョウシャメイ</t>
    </rPh>
    <phoneticPr fontId="5"/>
  </si>
  <si>
    <t>社会福祉法人国交会自動車苑</t>
    <phoneticPr fontId="5"/>
  </si>
  <si>
    <t>代表者名</t>
    <rPh sb="0" eb="4">
      <t>ダイヒョウシャメイ</t>
    </rPh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</si>
  <si>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</si>
  <si>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</si>
  <si>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</si>
  <si>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</si>
  <si>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</si>
  <si>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</si>
  <si>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</si>
  <si>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</si>
  <si>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</si>
  <si>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</si>
  <si>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</si>
  <si>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</si>
  <si>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</si>
  <si>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</si>
  <si>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</si>
  <si>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</si>
  <si>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</si>
  <si>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</si>
  <si>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</si>
  <si>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</si>
  <si>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</si>
  <si>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</si>
  <si>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</si>
  <si>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</si>
  <si>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</si>
  <si>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</si>
  <si>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</si>
  <si>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</si>
  <si>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</si>
  <si>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</si>
  <si>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</si>
  <si>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⑦開催した研修等に期待される短期入所利用促進の効果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</si>
  <si>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</si>
  <si>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</si>
  <si>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</si>
  <si>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</si>
  <si>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</si>
  <si>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</si>
  <si>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</si>
  <si>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</si>
  <si>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</si>
  <si>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</si>
  <si>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</si>
  <si>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</si>
  <si>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</si>
  <si>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</si>
  <si>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</si>
  <si>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</si>
  <si>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</si>
  <si>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※会議費（お茶代）・会場使用料・放送機器使用料・資料費の根拠は、領収書等のとおり</t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</si>
  <si>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</si>
  <si>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</si>
  <si>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</si>
  <si>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</si>
  <si>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>2．</t>
    <phoneticPr fontId="5"/>
  </si>
  <si>
    <t>3．</t>
    <phoneticPr fontId="5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</si>
  <si>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</si>
  <si>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</si>
  <si>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</si>
  <si>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</si>
  <si>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</si>
  <si>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</si>
  <si>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</si>
  <si>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</si>
  <si>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</si>
  <si>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</si>
  <si>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</si>
  <si>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</si>
  <si>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</si>
  <si>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</si>
  <si>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</si>
  <si>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</si>
  <si>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</si>
  <si>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</si>
  <si>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</si>
  <si>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</si>
  <si>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支払額</t>
    <rPh sb="0" eb="3">
      <t>シハライガク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</si>
  <si>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</si>
  <si>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</si>
  <si>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</si>
  <si>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</si>
  <si>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</si>
  <si>
    <t>ｈ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</si>
  <si>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</si>
  <si>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</si>
  <si>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</si>
  <si>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</si>
  <si>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</si>
  <si>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</si>
  <si>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</si>
  <si>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</si>
  <si>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</si>
  <si>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</si>
  <si>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</si>
  <si>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</si>
  <si>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</si>
  <si>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</si>
  <si>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</si>
  <si>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</si>
  <si>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/>
  </si>
  <si>
    <t>　　（実施細目第３条　第１項第二号　イ関係）</t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</si>
  <si>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</si>
  <si>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</si>
  <si>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</si>
  <si>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短期入所協力事業））の補助対象事業（利用促進等事務費（研修等経費）に係る事業）については、交付申請書に添付した研修等への開催報告書の記載内容のとおり、当院所有の自家用車を使用して、当該補助対象事業を実施したことを確約します。</t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</si>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</sst>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6" fillId="0" borderId="0" xfId="4" applyFont="1" applyAlignment="1">
      <alignment horizontal="left" vertical="center"/>
    </xf>
    <xf numFmtId="0" fontId="6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9" fillId="0" borderId="0" xfId="4" applyFont="1" applyAlignment="1">
      <alignment horizontal="center" vertical="center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176" fontId="7" fillId="2" borderId="0" xfId="4" applyNumberFormat="1" applyFont="1" applyFill="1" applyAlignment="1">
      <alignment horizontal="right" vertical="top" wrapText="1"/>
    </xf>
    <xf numFmtId="176" fontId="7" fillId="2" borderId="0" xfId="4" applyNumberFormat="1" applyFont="1" applyFill="1" applyAlignment="1">
      <alignment horizontal="right" vertical="top" shrinkToFit="1"/>
    </xf>
    <xf numFmtId="0" fontId="7" fillId="0" borderId="0" xfId="4" applyFont="1" applyAlignment="1">
      <alignment horizontal="right" vertical="center"/>
    </xf>
    <xf numFmtId="176" fontId="7" fillId="0" borderId="0" xfId="4" applyNumberFormat="1" applyFont="1" applyAlignment="1" applyProtection="1">
      <alignment horizontal="right" vertical="top" shrinkToFit="1"/>
      <protection locked="0"/>
    </xf>
    <xf numFmtId="176" fontId="7" fillId="0" borderId="0" xfId="4" applyNumberFormat="1" applyFont="1" applyAlignment="1">
      <alignment horizontal="right" vertical="top" shrinkToFi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11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34</xdr:row>
      <xdr:rowOff>38100</xdr:rowOff>
    </xdr:from>
    <xdr:to>
      <xdr:col>49</xdr:col>
      <xdr:colOff>66675</xdr:colOff>
      <xdr:row>41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11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34</xdr:row>
      <xdr:rowOff>157164</xdr:rowOff>
    </xdr:from>
    <xdr:to>
      <xdr:col>49</xdr:col>
      <xdr:colOff>80962</xdr:colOff>
      <xdr:row>41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18</xdr:row>
      <xdr:rowOff>270013</xdr:rowOff>
    </xdr:from>
    <xdr:to>
      <xdr:col>10</xdr:col>
      <xdr:colOff>438150</xdr:colOff>
      <xdr:row>28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6"/>
  <sheetViews>
    <sheetView showZeros="0" tabSelected="1" view="pageBreakPreview" zoomScaleSheetLayoutView="100" workbookViewId="0">
      <selection activeCell="P3" sqref="P3"/>
    </sheetView>
  </sheetViews>
  <sheetFormatPr defaultColWidth="2.375" defaultRowHeight="15.75"/>
  <cols>
    <col min="1" max="16384" width="2.375" style="1"/>
  </cols>
  <sheetData>
    <row r="1" spans="1:36" ht="1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6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>
      <c r="B3" s="2"/>
    </row>
    <row r="4" spans="1:36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8" t="s">
        <v>3</v>
      </c>
      <c r="S6" s="158"/>
      <c r="T6" s="158"/>
      <c r="U6" s="141" t="s">
        <v>4</v>
      </c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8"/>
      <c r="S7" s="158"/>
      <c r="T7" s="158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8" t="s">
        <v>5</v>
      </c>
      <c r="S8" s="158"/>
      <c r="T8" s="158"/>
      <c r="U8" s="139" t="s">
        <v>6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42" t="s">
        <v>8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6">
      <c r="C11" s="14" t="s">
        <v>9</v>
      </c>
      <c r="D11" s="143" t="s">
        <v>10</v>
      </c>
      <c r="E11" s="143"/>
      <c r="F11" s="143"/>
      <c r="G11" s="143"/>
      <c r="H11" s="143"/>
      <c r="I11" s="143"/>
      <c r="J11" s="1" t="s">
        <v>11</v>
      </c>
      <c r="K11" s="142" t="s">
        <v>12</v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</row>
    <row r="12" spans="1:36">
      <c r="C12" s="1" t="s">
        <v>13</v>
      </c>
      <c r="D12" s="142" t="s">
        <v>14</v>
      </c>
      <c r="E12" s="142"/>
      <c r="F12" s="142"/>
      <c r="G12" s="142"/>
      <c r="H12" s="142"/>
      <c r="I12" s="142"/>
      <c r="J12" s="1" t="s">
        <v>11</v>
      </c>
      <c r="K12" s="144">
        <v>45539</v>
      </c>
      <c r="L12" s="144"/>
      <c r="M12" s="144"/>
      <c r="N12" s="144"/>
      <c r="O12" s="144"/>
      <c r="P12" s="144"/>
      <c r="Q12" s="144"/>
      <c r="R12" s="15"/>
      <c r="S12" s="145">
        <v>0.41666666666666669</v>
      </c>
      <c r="T12" s="145"/>
      <c r="U12" s="145"/>
      <c r="V12" s="1" t="str">
        <f>IF(S12="","","～")</f>
        <v>～</v>
      </c>
      <c r="W12" s="145">
        <v>0.52083333333333337</v>
      </c>
      <c r="X12" s="145"/>
      <c r="Y12" s="145"/>
    </row>
    <row r="13" spans="1:36">
      <c r="B13" s="2" t="s">
        <v>15</v>
      </c>
      <c r="K13" s="144">
        <v>45540</v>
      </c>
      <c r="L13" s="144"/>
      <c r="M13" s="144"/>
      <c r="N13" s="144"/>
      <c r="O13" s="144"/>
      <c r="P13" s="144"/>
      <c r="Q13" s="144"/>
      <c r="R13" s="15"/>
      <c r="S13" s="145">
        <v>0.5625</v>
      </c>
      <c r="T13" s="145"/>
      <c r="U13" s="145"/>
      <c r="V13" s="1" t="str">
        <f>IF(S13="","","～")</f>
        <v>～</v>
      </c>
      <c r="W13" s="145">
        <v>0.66666666666666663</v>
      </c>
      <c r="X13" s="145"/>
      <c r="Y13" s="145"/>
    </row>
    <row r="14" spans="1:36">
      <c r="B14" s="2"/>
      <c r="C14" s="1" t="s">
        <v>16</v>
      </c>
      <c r="D14" s="142" t="s">
        <v>17</v>
      </c>
      <c r="E14" s="142"/>
      <c r="F14" s="142"/>
      <c r="G14" s="142"/>
      <c r="H14" s="142"/>
      <c r="I14" s="142"/>
      <c r="J14" s="1" t="s">
        <v>11</v>
      </c>
      <c r="K14" s="146" t="s">
        <v>18</v>
      </c>
      <c r="L14" s="146"/>
      <c r="M14" s="146"/>
      <c r="N14" s="146"/>
      <c r="O14" s="142" t="s">
        <v>19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6">
      <c r="B15" s="2"/>
      <c r="K15" s="146" t="s">
        <v>20</v>
      </c>
      <c r="L15" s="146"/>
      <c r="M15" s="146"/>
      <c r="N15" s="146"/>
      <c r="O15" s="142" t="s">
        <v>21</v>
      </c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</row>
    <row r="16" spans="1:36">
      <c r="B16" s="2"/>
      <c r="C16" s="1" t="s">
        <v>22</v>
      </c>
      <c r="D16" s="142" t="s">
        <v>23</v>
      </c>
      <c r="E16" s="142"/>
      <c r="F16" s="142"/>
      <c r="G16" s="142"/>
      <c r="H16" s="142"/>
      <c r="I16" s="142"/>
      <c r="J16" s="1" t="s">
        <v>11</v>
      </c>
      <c r="K16" s="147">
        <v>75</v>
      </c>
      <c r="L16" s="147"/>
      <c r="M16" s="147"/>
      <c r="N16" s="147"/>
      <c r="O16" s="147"/>
      <c r="P16" s="1" t="s">
        <v>24</v>
      </c>
      <c r="Q16" s="1" t="s">
        <v>25</v>
      </c>
    </row>
    <row r="17" spans="2:35">
      <c r="B17" s="2"/>
      <c r="C17" s="1" t="s">
        <v>26</v>
      </c>
      <c r="D17" s="142" t="s">
        <v>27</v>
      </c>
      <c r="E17" s="142"/>
      <c r="F17" s="142"/>
      <c r="G17" s="142"/>
      <c r="H17" s="142"/>
      <c r="I17" s="142"/>
      <c r="J17" s="1" t="s">
        <v>11</v>
      </c>
      <c r="K17" s="148" t="s">
        <v>28</v>
      </c>
      <c r="L17" s="148"/>
      <c r="M17" s="148"/>
      <c r="N17" s="149" t="s">
        <v>29</v>
      </c>
      <c r="O17" s="149"/>
      <c r="P17" s="149"/>
      <c r="Q17" s="149"/>
      <c r="R17" s="149"/>
      <c r="S17" s="149"/>
      <c r="T17" s="149"/>
      <c r="U17" s="149"/>
      <c r="V17" s="148" t="s">
        <v>30</v>
      </c>
      <c r="W17" s="148"/>
      <c r="X17" s="148"/>
      <c r="Y17" s="150" t="s">
        <v>31</v>
      </c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2"/>
      <c r="K18" s="151" t="s">
        <v>32</v>
      </c>
      <c r="L18" s="151"/>
      <c r="M18" s="151"/>
      <c r="N18" s="152"/>
      <c r="O18" s="152"/>
      <c r="P18" s="152"/>
      <c r="Q18" s="152"/>
      <c r="R18" s="152"/>
      <c r="S18" s="152"/>
      <c r="T18" s="152"/>
      <c r="U18" s="152"/>
      <c r="V18" s="151" t="s">
        <v>33</v>
      </c>
      <c r="W18" s="151"/>
      <c r="X18" s="151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</row>
    <row r="19" spans="2:35">
      <c r="B19" s="2"/>
      <c r="K19" s="151" t="s">
        <v>32</v>
      </c>
      <c r="L19" s="151"/>
      <c r="M19" s="151"/>
      <c r="N19" s="152"/>
      <c r="O19" s="152"/>
      <c r="P19" s="152"/>
      <c r="Q19" s="152"/>
      <c r="R19" s="152"/>
      <c r="S19" s="152"/>
      <c r="T19" s="152"/>
      <c r="U19" s="152"/>
      <c r="V19" s="151" t="s">
        <v>34</v>
      </c>
      <c r="W19" s="151"/>
      <c r="X19" s="151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</row>
    <row r="20" spans="2:35">
      <c r="B20" s="2"/>
      <c r="C20" s="1" t="s">
        <v>35</v>
      </c>
    </row>
    <row r="21" spans="2:35">
      <c r="D21" s="154" t="s">
        <v>36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2:35"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5">
      <c r="B23" s="2"/>
      <c r="C23" s="1" t="s">
        <v>37</v>
      </c>
    </row>
    <row r="24" spans="2:35">
      <c r="D24" s="155" t="s">
        <v>38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0"/>
    </row>
    <row r="25" spans="2:35"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0"/>
    </row>
    <row r="26" spans="2:35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0"/>
    </row>
    <row r="27" spans="2:35"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0"/>
    </row>
    <row r="28" spans="2:35"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0"/>
    </row>
    <row r="29" spans="2:35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0"/>
    </row>
    <row r="30" spans="2:35" s="9" customFormat="1"/>
    <row r="31" spans="2:35">
      <c r="B31" s="13" t="s">
        <v>39</v>
      </c>
      <c r="C31" s="142" t="s">
        <v>40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spans="2:35">
      <c r="C32" s="154" t="s">
        <v>41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I32" s="10"/>
    </row>
    <row r="33" spans="1:35">
      <c r="AH33" s="11"/>
      <c r="AI33" s="10"/>
    </row>
    <row r="34" spans="1:35">
      <c r="B34" s="13" t="s">
        <v>42</v>
      </c>
      <c r="C34" s="142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5">
      <c r="C35" s="156" t="s">
        <v>44</v>
      </c>
      <c r="D35" s="156"/>
      <c r="E35" s="156"/>
      <c r="F35" s="156"/>
      <c r="G35" s="156"/>
      <c r="H35" s="156"/>
      <c r="I35" s="156"/>
      <c r="J35" s="217">
        <f>SUM(M36:O41)</f>
        <v>84695</v>
      </c>
      <c r="K35" s="217"/>
      <c r="L35" s="217"/>
      <c r="M35" s="217"/>
      <c r="N35" s="136" t="s">
        <v>45</v>
      </c>
      <c r="O35" s="136"/>
      <c r="P35" s="136"/>
      <c r="Q35" s="136"/>
      <c r="R35" s="136"/>
      <c r="S35" s="136"/>
      <c r="T35" s="136"/>
      <c r="U35" s="136"/>
      <c r="V35" s="216">
        <f>SUM(V36:X41)</f>
        <v>51895</v>
      </c>
      <c r="W35" s="216"/>
      <c r="X35" s="216"/>
      <c r="Y35" s="216"/>
      <c r="Z35" s="136" t="s">
        <v>46</v>
      </c>
      <c r="AA35" s="136"/>
      <c r="AB35" s="136"/>
      <c r="AC35" s="136"/>
      <c r="AD35" s="136"/>
      <c r="AE35" s="216">
        <f>SUM(AE36:AG41)</f>
        <v>32800</v>
      </c>
      <c r="AF35" s="216"/>
      <c r="AG35" s="216"/>
      <c r="AH35" s="216"/>
    </row>
    <row r="36" spans="1:35">
      <c r="D36" s="137" t="s">
        <v>47</v>
      </c>
      <c r="E36" s="137"/>
      <c r="F36" s="137"/>
      <c r="G36" s="138" t="s">
        <v>48</v>
      </c>
      <c r="H36" s="138"/>
      <c r="I36" s="138"/>
      <c r="J36" s="138"/>
      <c r="K36" s="138"/>
      <c r="L36" s="138"/>
      <c r="M36" s="220">
        <v>15000</v>
      </c>
      <c r="N36" s="220"/>
      <c r="O36" s="220"/>
      <c r="P36" s="138" t="s">
        <v>49</v>
      </c>
      <c r="Q36" s="138"/>
      <c r="R36" s="138"/>
      <c r="S36" s="138"/>
      <c r="T36" s="138"/>
      <c r="U36" s="138"/>
      <c r="V36" s="220">
        <v>10000</v>
      </c>
      <c r="W36" s="220"/>
      <c r="X36" s="220"/>
      <c r="Y36" s="218"/>
      <c r="Z36" s="136" t="s">
        <v>46</v>
      </c>
      <c r="AA36" s="136"/>
      <c r="AB36" s="136"/>
      <c r="AC36" s="136"/>
      <c r="AD36" s="136"/>
      <c r="AE36" s="217">
        <f>M36-V36</f>
        <v>5000</v>
      </c>
      <c r="AF36" s="217"/>
      <c r="AG36" s="217"/>
      <c r="AH36" s="218"/>
      <c r="AI36" s="10"/>
    </row>
    <row r="37" spans="1:35">
      <c r="D37" s="137" t="s">
        <v>50</v>
      </c>
      <c r="E37" s="137"/>
      <c r="F37" s="137"/>
      <c r="G37" s="138" t="s">
        <v>48</v>
      </c>
      <c r="H37" s="138"/>
      <c r="I37" s="138"/>
      <c r="J37" s="138"/>
      <c r="K37" s="138"/>
      <c r="L37" s="138"/>
      <c r="M37" s="220">
        <v>15000</v>
      </c>
      <c r="N37" s="220"/>
      <c r="O37" s="220"/>
      <c r="P37" s="138" t="s">
        <v>49</v>
      </c>
      <c r="Q37" s="138"/>
      <c r="R37" s="138"/>
      <c r="S37" s="138"/>
      <c r="T37" s="138"/>
      <c r="U37" s="138"/>
      <c r="V37" s="220">
        <v>10000</v>
      </c>
      <c r="W37" s="220"/>
      <c r="X37" s="220"/>
      <c r="Y37" s="218"/>
      <c r="Z37" s="136" t="s">
        <v>46</v>
      </c>
      <c r="AA37" s="136"/>
      <c r="AB37" s="136"/>
      <c r="AC37" s="136"/>
      <c r="AD37" s="136"/>
      <c r="AE37" s="217">
        <f t="shared" ref="AE37:AE38" si="0">M37-V37</f>
        <v>5000</v>
      </c>
      <c r="AF37" s="217"/>
      <c r="AG37" s="217"/>
      <c r="AH37" s="218"/>
      <c r="AI37" s="10"/>
    </row>
    <row r="38" spans="1:35">
      <c r="C38" s="12"/>
      <c r="D38" s="137" t="s">
        <v>51</v>
      </c>
      <c r="E38" s="137"/>
      <c r="F38" s="137"/>
      <c r="G38" s="138" t="s">
        <v>48</v>
      </c>
      <c r="H38" s="138"/>
      <c r="I38" s="138"/>
      <c r="J38" s="138"/>
      <c r="K38" s="138"/>
      <c r="L38" s="138"/>
      <c r="M38" s="220">
        <v>3000</v>
      </c>
      <c r="N38" s="220"/>
      <c r="O38" s="220"/>
      <c r="P38" s="138" t="s">
        <v>49</v>
      </c>
      <c r="Q38" s="138"/>
      <c r="R38" s="138"/>
      <c r="S38" s="138"/>
      <c r="T38" s="138"/>
      <c r="U38" s="138"/>
      <c r="V38" s="220">
        <v>1500</v>
      </c>
      <c r="W38" s="220"/>
      <c r="X38" s="220"/>
      <c r="Y38" s="218"/>
      <c r="Z38" s="136" t="s">
        <v>46</v>
      </c>
      <c r="AA38" s="136"/>
      <c r="AB38" s="136"/>
      <c r="AC38" s="136"/>
      <c r="AD38" s="136"/>
      <c r="AE38" s="217">
        <f t="shared" si="0"/>
        <v>1500</v>
      </c>
      <c r="AF38" s="217"/>
      <c r="AG38" s="217"/>
      <c r="AH38" s="218"/>
    </row>
    <row r="39" spans="1:35">
      <c r="D39" s="137" t="s">
        <v>52</v>
      </c>
      <c r="E39" s="137"/>
      <c r="F39" s="137"/>
      <c r="G39" s="138" t="s">
        <v>48</v>
      </c>
      <c r="H39" s="138"/>
      <c r="I39" s="138"/>
      <c r="J39" s="138"/>
      <c r="K39" s="138"/>
      <c r="L39" s="138"/>
      <c r="M39" s="220">
        <v>3000</v>
      </c>
      <c r="N39" s="220"/>
      <c r="O39" s="220"/>
      <c r="P39" s="138" t="s">
        <v>49</v>
      </c>
      <c r="Q39" s="138"/>
      <c r="R39" s="138"/>
      <c r="S39" s="138"/>
      <c r="T39" s="138"/>
      <c r="U39" s="138"/>
      <c r="V39" s="220">
        <v>1500</v>
      </c>
      <c r="W39" s="220"/>
      <c r="X39" s="220"/>
      <c r="Y39" s="218"/>
      <c r="Z39" s="136" t="s">
        <v>46</v>
      </c>
      <c r="AA39" s="136"/>
      <c r="AB39" s="136"/>
      <c r="AC39" s="136"/>
      <c r="AD39" s="136"/>
      <c r="AE39" s="217">
        <f>M39-V39</f>
        <v>1500</v>
      </c>
      <c r="AF39" s="217"/>
      <c r="AG39" s="217"/>
      <c r="AH39" s="218"/>
      <c r="AI39" s="10"/>
    </row>
    <row r="40" spans="1:35">
      <c r="D40" s="137" t="s">
        <v>53</v>
      </c>
      <c r="E40" s="137"/>
      <c r="F40" s="137"/>
      <c r="G40" s="138" t="s">
        <v>48</v>
      </c>
      <c r="H40" s="138"/>
      <c r="I40" s="138"/>
      <c r="J40" s="138"/>
      <c r="K40" s="138"/>
      <c r="L40" s="138"/>
      <c r="M40" s="217">
        <f>SUM('＜見本＞旅行行程表及び諸謝金等積算書'!P15)-M41</f>
        <v>23695</v>
      </c>
      <c r="N40" s="217"/>
      <c r="O40" s="217"/>
      <c r="P40" s="138" t="s">
        <v>49</v>
      </c>
      <c r="Q40" s="138"/>
      <c r="R40" s="138"/>
      <c r="S40" s="138"/>
      <c r="T40" s="138"/>
      <c r="U40" s="138"/>
      <c r="V40" s="217">
        <f>SUM('＜見本＞旅行行程表及び諸謝金等積算書'!U15)-V41</f>
        <v>18495</v>
      </c>
      <c r="W40" s="217"/>
      <c r="X40" s="217"/>
      <c r="Y40" s="218"/>
      <c r="Z40" s="136" t="s">
        <v>46</v>
      </c>
      <c r="AA40" s="136"/>
      <c r="AB40" s="136"/>
      <c r="AC40" s="136"/>
      <c r="AD40" s="136"/>
      <c r="AE40" s="217">
        <f t="shared" ref="AE40:AE41" si="1">M40-V40</f>
        <v>5200</v>
      </c>
      <c r="AF40" s="217"/>
      <c r="AG40" s="217"/>
      <c r="AH40" s="218"/>
      <c r="AI40" s="10"/>
    </row>
    <row r="41" spans="1:35">
      <c r="C41" s="12"/>
      <c r="D41" s="137" t="s">
        <v>54</v>
      </c>
      <c r="E41" s="137"/>
      <c r="F41" s="137"/>
      <c r="G41" s="138" t="s">
        <v>48</v>
      </c>
      <c r="H41" s="138"/>
      <c r="I41" s="138"/>
      <c r="J41" s="138"/>
      <c r="K41" s="138"/>
      <c r="L41" s="138"/>
      <c r="M41" s="217">
        <f>SUM('＜見本＞旅行行程表及び諸謝金等積算書'!$M$13)</f>
        <v>25000</v>
      </c>
      <c r="N41" s="217"/>
      <c r="O41" s="217"/>
      <c r="P41" s="138" t="s">
        <v>49</v>
      </c>
      <c r="Q41" s="138"/>
      <c r="R41" s="138"/>
      <c r="S41" s="138"/>
      <c r="T41" s="138"/>
      <c r="U41" s="138"/>
      <c r="V41" s="217">
        <f>SUM('＜見本＞旅行行程表及び諸謝金等積算書'!$R$13)</f>
        <v>10400</v>
      </c>
      <c r="W41" s="217"/>
      <c r="X41" s="217"/>
      <c r="Y41" s="218"/>
      <c r="Z41" s="136" t="s">
        <v>46</v>
      </c>
      <c r="AA41" s="136"/>
      <c r="AB41" s="136"/>
      <c r="AC41" s="136"/>
      <c r="AD41" s="136"/>
      <c r="AE41" s="217">
        <f t="shared" si="1"/>
        <v>14600</v>
      </c>
      <c r="AF41" s="217"/>
      <c r="AG41" s="217"/>
      <c r="AH41" s="218"/>
    </row>
    <row r="42" spans="1:35">
      <c r="C42" s="12"/>
      <c r="D42" s="143" t="s">
        <v>55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</row>
    <row r="43" spans="1:35">
      <c r="D43" s="154" t="s">
        <v>56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57" t="s">
        <v>57</v>
      </c>
      <c r="B45" s="157"/>
      <c r="C45" s="155" t="s">
        <v>58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</row>
    <row r="46" spans="1:35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</row>
  </sheetData>
  <sheetProtection sheet="1" objects="1" scenarios="1"/>
  <mergeCells count="94">
    <mergeCell ref="A1:AI1"/>
    <mergeCell ref="A2:AI2"/>
    <mergeCell ref="R6:T7"/>
    <mergeCell ref="R8:T8"/>
    <mergeCell ref="AE41:AG41"/>
    <mergeCell ref="AE40:AG40"/>
    <mergeCell ref="D40:F40"/>
    <mergeCell ref="G40:L40"/>
    <mergeCell ref="M40:O40"/>
    <mergeCell ref="P40:U40"/>
    <mergeCell ref="V40:X40"/>
    <mergeCell ref="Z40:AD40"/>
    <mergeCell ref="AE35:AH35"/>
    <mergeCell ref="D36:F36"/>
    <mergeCell ref="G36:L36"/>
    <mergeCell ref="M36:O36"/>
    <mergeCell ref="D42:AG42"/>
    <mergeCell ref="D43:AH43"/>
    <mergeCell ref="A45:B45"/>
    <mergeCell ref="C45:AI46"/>
    <mergeCell ref="D41:F41"/>
    <mergeCell ref="G41:L41"/>
    <mergeCell ref="M41:O41"/>
    <mergeCell ref="P41:U41"/>
    <mergeCell ref="V41:X41"/>
    <mergeCell ref="Z41:AD41"/>
    <mergeCell ref="D24:AH29"/>
    <mergeCell ref="C31:AI31"/>
    <mergeCell ref="C32:AG32"/>
    <mergeCell ref="C34:AI34"/>
    <mergeCell ref="P36:U36"/>
    <mergeCell ref="V36:X36"/>
    <mergeCell ref="Z36:AD36"/>
    <mergeCell ref="AE36:AG36"/>
    <mergeCell ref="C35:I35"/>
    <mergeCell ref="J35:M35"/>
    <mergeCell ref="N35:U35"/>
    <mergeCell ref="V35:Y35"/>
    <mergeCell ref="Z35:AD35"/>
    <mergeCell ref="K19:M19"/>
    <mergeCell ref="N19:U19"/>
    <mergeCell ref="V19:X19"/>
    <mergeCell ref="Y19:AI19"/>
    <mergeCell ref="D21:AI22"/>
    <mergeCell ref="V17:X17"/>
    <mergeCell ref="Y17:AI17"/>
    <mergeCell ref="K18:M18"/>
    <mergeCell ref="N18:U18"/>
    <mergeCell ref="V18:X18"/>
    <mergeCell ref="Y18:AI18"/>
    <mergeCell ref="D16:I16"/>
    <mergeCell ref="K16:O16"/>
    <mergeCell ref="D17:I17"/>
    <mergeCell ref="K17:M17"/>
    <mergeCell ref="N17:U17"/>
    <mergeCell ref="D14:I14"/>
    <mergeCell ref="K14:N14"/>
    <mergeCell ref="O14:AI14"/>
    <mergeCell ref="K15:N15"/>
    <mergeCell ref="O15:AI15"/>
    <mergeCell ref="D12:I12"/>
    <mergeCell ref="K12:Q12"/>
    <mergeCell ref="S12:U12"/>
    <mergeCell ref="W12:Y12"/>
    <mergeCell ref="K13:Q13"/>
    <mergeCell ref="S13:U13"/>
    <mergeCell ref="W13:Y13"/>
    <mergeCell ref="U8:AH8"/>
    <mergeCell ref="A4:AI4"/>
    <mergeCell ref="U6:AH7"/>
    <mergeCell ref="C10:AI10"/>
    <mergeCell ref="D11:I11"/>
    <mergeCell ref="K11:AJ11"/>
    <mergeCell ref="Z37:AD37"/>
    <mergeCell ref="AE37:AG37"/>
    <mergeCell ref="D38:F38"/>
    <mergeCell ref="G38:L38"/>
    <mergeCell ref="M38:O38"/>
    <mergeCell ref="P38:U38"/>
    <mergeCell ref="V38:X38"/>
    <mergeCell ref="Z38:AD38"/>
    <mergeCell ref="AE38:AG38"/>
    <mergeCell ref="D37:F37"/>
    <mergeCell ref="G37:L37"/>
    <mergeCell ref="M37:O37"/>
    <mergeCell ref="P37:U37"/>
    <mergeCell ref="V37:X37"/>
    <mergeCell ref="Z39:AD39"/>
    <mergeCell ref="AE39:AG39"/>
    <mergeCell ref="D39:F39"/>
    <mergeCell ref="G39:L39"/>
    <mergeCell ref="M39:O39"/>
    <mergeCell ref="P39:U39"/>
    <mergeCell ref="V39:X39"/>
  </mergeCells>
  <phoneticPr fontId="5"/>
  <conditionalFormatting sqref="K11:AJ11 K12:Q13 S12:U13 W12:Y13 O14:AI15 K16:O16 N17:U19 Y17:AI19 D24:AH29 M36:O36 V36:X36">
    <cfRule type="containsBlanks" dxfId="18" priority="3">
      <formula>LEN(TRIM(D11))=0</formula>
    </cfRule>
  </conditionalFormatting>
  <conditionalFormatting sqref="U6:AH8">
    <cfRule type="containsBlanks" dxfId="17" priority="4">
      <formula>LEN(TRIM(U6))=0</formula>
    </cfRule>
  </conditionalFormatting>
  <conditionalFormatting sqref="M37:O39">
    <cfRule type="containsBlanks" dxfId="16" priority="2">
      <formula>LEN(TRIM(M37))=0</formula>
    </cfRule>
  </conditionalFormatting>
  <conditionalFormatting sqref="V37:X39">
    <cfRule type="containsBlanks" dxfId="15" priority="1">
      <formula>LEN(TRIM(V37))=0</formula>
    </cfRule>
  </conditionalFormatting>
  <dataValidations count="1">
    <dataValidation type="list" allowBlank="1" showInputMessage="1" showErrorMessage="1" sqref="M2:T2" xr:uid="{2342E878-D379-4E47-90B8-AF30B832B49D}">
      <formula1>"ネットワーク構築支援費,自立訓練提供支援費,地域連携支援費"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6"/>
  <sheetViews>
    <sheetView showZeros="0" view="pageBreakPreview" zoomScaleSheetLayoutView="100" workbookViewId="0">
      <selection activeCell="A4" sqref="A4:AI4"/>
    </sheetView>
  </sheetViews>
  <sheetFormatPr defaultColWidth="2.375" defaultRowHeight="15.75"/>
  <cols>
    <col min="1" max="16384" width="2.375" style="1"/>
  </cols>
  <sheetData>
    <row r="1" spans="1:36" ht="1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6" ht="15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>
      <c r="B3" s="2"/>
    </row>
    <row r="4" spans="1:36">
      <c r="A4" s="140" t="s">
        <v>59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</row>
    <row r="5" spans="1:3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58" t="s">
        <v>3</v>
      </c>
      <c r="S6" s="158"/>
      <c r="T6" s="158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5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8"/>
      <c r="S7" s="158"/>
      <c r="T7" s="158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8" t="s">
        <v>5</v>
      </c>
      <c r="S8" s="158"/>
      <c r="T8" s="158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7"/>
    </row>
    <row r="9" spans="1:3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6">
      <c r="B10" s="13" t="s">
        <v>7</v>
      </c>
      <c r="C10" s="142" t="s">
        <v>8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6">
      <c r="C11" s="14" t="s">
        <v>9</v>
      </c>
      <c r="D11" s="143" t="s">
        <v>10</v>
      </c>
      <c r="E11" s="143"/>
      <c r="F11" s="143"/>
      <c r="G11" s="143"/>
      <c r="H11" s="143"/>
      <c r="I11" s="143"/>
      <c r="J11" s="1" t="s">
        <v>11</v>
      </c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</row>
    <row r="12" spans="1:36">
      <c r="C12" s="1" t="s">
        <v>13</v>
      </c>
      <c r="D12" s="142" t="s">
        <v>14</v>
      </c>
      <c r="E12" s="142"/>
      <c r="F12" s="142"/>
      <c r="G12" s="142"/>
      <c r="H12" s="142"/>
      <c r="I12" s="142"/>
      <c r="J12" s="1" t="s">
        <v>11</v>
      </c>
      <c r="K12" s="165"/>
      <c r="L12" s="165"/>
      <c r="M12" s="165"/>
      <c r="N12" s="165"/>
      <c r="O12" s="165"/>
      <c r="P12" s="165"/>
      <c r="Q12" s="165"/>
      <c r="R12" s="15"/>
      <c r="S12" s="162"/>
      <c r="T12" s="162"/>
      <c r="U12" s="162"/>
      <c r="V12" s="1" t="str">
        <f>IF(S12="","","～")</f>
        <v/>
      </c>
      <c r="W12" s="162"/>
      <c r="X12" s="162"/>
      <c r="Y12" s="162"/>
    </row>
    <row r="13" spans="1:36">
      <c r="B13" s="2" t="s">
        <v>15</v>
      </c>
      <c r="K13" s="165"/>
      <c r="L13" s="165"/>
      <c r="M13" s="165"/>
      <c r="N13" s="165"/>
      <c r="O13" s="165"/>
      <c r="P13" s="165"/>
      <c r="Q13" s="165"/>
      <c r="R13" s="15"/>
      <c r="S13" s="162"/>
      <c r="T13" s="162"/>
      <c r="U13" s="162"/>
      <c r="V13" s="1" t="str">
        <f>IF(S13="","","～")</f>
        <v/>
      </c>
      <c r="W13" s="162"/>
      <c r="X13" s="162"/>
      <c r="Y13" s="162"/>
    </row>
    <row r="14" spans="1:36">
      <c r="B14" s="2"/>
      <c r="C14" s="1" t="s">
        <v>16</v>
      </c>
      <c r="D14" s="142" t="s">
        <v>17</v>
      </c>
      <c r="E14" s="142"/>
      <c r="F14" s="142"/>
      <c r="G14" s="142"/>
      <c r="H14" s="142"/>
      <c r="I14" s="142"/>
      <c r="J14" s="1" t="s">
        <v>11</v>
      </c>
      <c r="K14" s="146" t="s">
        <v>18</v>
      </c>
      <c r="L14" s="146"/>
      <c r="M14" s="146"/>
      <c r="N14" s="146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</row>
    <row r="15" spans="1:36">
      <c r="B15" s="2"/>
      <c r="K15" s="146" t="s">
        <v>20</v>
      </c>
      <c r="L15" s="146"/>
      <c r="M15" s="146"/>
      <c r="N15" s="146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</row>
    <row r="16" spans="1:36">
      <c r="B16" s="2"/>
      <c r="C16" s="1" t="s">
        <v>22</v>
      </c>
      <c r="D16" s="142" t="s">
        <v>23</v>
      </c>
      <c r="E16" s="142"/>
      <c r="F16" s="142"/>
      <c r="G16" s="142"/>
      <c r="H16" s="142"/>
      <c r="I16" s="142"/>
      <c r="J16" s="1" t="s">
        <v>11</v>
      </c>
      <c r="K16" s="161"/>
      <c r="L16" s="161"/>
      <c r="M16" s="161"/>
      <c r="N16" s="161"/>
      <c r="O16" s="161"/>
      <c r="P16" s="1" t="s">
        <v>24</v>
      </c>
      <c r="Q16" s="1" t="s">
        <v>25</v>
      </c>
    </row>
    <row r="17" spans="2:35">
      <c r="B17" s="2"/>
      <c r="C17" s="1" t="s">
        <v>26</v>
      </c>
      <c r="D17" s="142" t="s">
        <v>27</v>
      </c>
      <c r="E17" s="142"/>
      <c r="F17" s="142"/>
      <c r="G17" s="142"/>
      <c r="H17" s="142"/>
      <c r="I17" s="142"/>
      <c r="J17" s="1" t="s">
        <v>11</v>
      </c>
      <c r="K17" s="148" t="s">
        <v>28</v>
      </c>
      <c r="L17" s="148"/>
      <c r="M17" s="148"/>
      <c r="N17" s="166"/>
      <c r="O17" s="166"/>
      <c r="P17" s="166"/>
      <c r="Q17" s="166"/>
      <c r="R17" s="166"/>
      <c r="S17" s="166"/>
      <c r="T17" s="166"/>
      <c r="U17" s="166"/>
      <c r="V17" s="148" t="s">
        <v>30</v>
      </c>
      <c r="W17" s="148"/>
      <c r="X17" s="148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</row>
    <row r="18" spans="2:35">
      <c r="B18" s="2"/>
      <c r="K18" s="151" t="s">
        <v>32</v>
      </c>
      <c r="L18" s="151"/>
      <c r="M18" s="151"/>
      <c r="N18" s="168"/>
      <c r="O18" s="168"/>
      <c r="P18" s="168"/>
      <c r="Q18" s="168"/>
      <c r="R18" s="168"/>
      <c r="S18" s="168"/>
      <c r="T18" s="168"/>
      <c r="U18" s="168"/>
      <c r="V18" s="151" t="s">
        <v>33</v>
      </c>
      <c r="W18" s="151"/>
      <c r="X18" s="151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</row>
    <row r="19" spans="2:35">
      <c r="B19" s="2"/>
      <c r="K19" s="151" t="s">
        <v>32</v>
      </c>
      <c r="L19" s="151"/>
      <c r="M19" s="151"/>
      <c r="N19" s="168"/>
      <c r="O19" s="168"/>
      <c r="P19" s="168"/>
      <c r="Q19" s="168"/>
      <c r="R19" s="168"/>
      <c r="S19" s="168"/>
      <c r="T19" s="168"/>
      <c r="U19" s="168"/>
      <c r="V19" s="151" t="s">
        <v>34</v>
      </c>
      <c r="W19" s="151"/>
      <c r="X19" s="151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</row>
    <row r="20" spans="2:35">
      <c r="B20" s="2"/>
      <c r="C20" s="1" t="s">
        <v>35</v>
      </c>
    </row>
    <row r="21" spans="2:35">
      <c r="D21" s="154" t="s">
        <v>36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</row>
    <row r="22" spans="2:35"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</row>
    <row r="23" spans="2:35">
      <c r="B23" s="2"/>
      <c r="C23" s="1" t="s">
        <v>37</v>
      </c>
    </row>
    <row r="24" spans="2:35"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0"/>
    </row>
    <row r="25" spans="2:35"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0"/>
    </row>
    <row r="26" spans="2:35"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0"/>
    </row>
    <row r="27" spans="2:35"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0"/>
    </row>
    <row r="28" spans="2:35"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0"/>
    </row>
    <row r="29" spans="2:35"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0"/>
    </row>
    <row r="30" spans="2:35" s="9" customFormat="1"/>
    <row r="31" spans="2:35">
      <c r="B31" s="13" t="s">
        <v>60</v>
      </c>
      <c r="C31" s="142" t="s">
        <v>40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spans="2:35">
      <c r="C32" s="154" t="s">
        <v>41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I32" s="10"/>
    </row>
    <row r="33" spans="1:35">
      <c r="AH33" s="11"/>
      <c r="AI33" s="10"/>
    </row>
    <row r="34" spans="1:35">
      <c r="B34" s="13" t="s">
        <v>61</v>
      </c>
      <c r="C34" s="142" t="s">
        <v>43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5">
      <c r="C35" s="156" t="s">
        <v>44</v>
      </c>
      <c r="D35" s="156"/>
      <c r="E35" s="156"/>
      <c r="F35" s="156"/>
      <c r="G35" s="156"/>
      <c r="H35" s="156"/>
      <c r="I35" s="156"/>
      <c r="J35" s="217">
        <f>SUM(M36:O41)</f>
        <v>0</v>
      </c>
      <c r="K35" s="217"/>
      <c r="L35" s="217"/>
      <c r="M35" s="217"/>
      <c r="N35" s="136" t="s">
        <v>45</v>
      </c>
      <c r="O35" s="136"/>
      <c r="P35" s="136"/>
      <c r="Q35" s="136"/>
      <c r="R35" s="136"/>
      <c r="S35" s="136"/>
      <c r="T35" s="136"/>
      <c r="U35" s="136"/>
      <c r="V35" s="216">
        <f>SUM(V36:X41)</f>
        <v>0</v>
      </c>
      <c r="W35" s="216"/>
      <c r="X35" s="216"/>
      <c r="Y35" s="216"/>
      <c r="Z35" s="136" t="s">
        <v>46</v>
      </c>
      <c r="AA35" s="136"/>
      <c r="AB35" s="136"/>
      <c r="AC35" s="136"/>
      <c r="AD35" s="136"/>
      <c r="AE35" s="216">
        <f>SUM(AE36:AG41)</f>
        <v>0</v>
      </c>
      <c r="AF35" s="216"/>
      <c r="AG35" s="216"/>
      <c r="AH35" s="216"/>
    </row>
    <row r="36" spans="1:35">
      <c r="D36" s="137" t="s">
        <v>47</v>
      </c>
      <c r="E36" s="137"/>
      <c r="F36" s="137"/>
      <c r="G36" s="138" t="s">
        <v>48</v>
      </c>
      <c r="H36" s="138"/>
      <c r="I36" s="138"/>
      <c r="J36" s="138"/>
      <c r="K36" s="138"/>
      <c r="L36" s="138"/>
      <c r="M36" s="219"/>
      <c r="N36" s="219"/>
      <c r="O36" s="219"/>
      <c r="P36" s="138" t="s">
        <v>49</v>
      </c>
      <c r="Q36" s="138"/>
      <c r="R36" s="138"/>
      <c r="S36" s="138"/>
      <c r="T36" s="138"/>
      <c r="U36" s="138"/>
      <c r="V36" s="219"/>
      <c r="W36" s="219"/>
      <c r="X36" s="219"/>
      <c r="Y36" s="218"/>
      <c r="Z36" s="136" t="s">
        <v>46</v>
      </c>
      <c r="AA36" s="136"/>
      <c r="AB36" s="136"/>
      <c r="AC36" s="136"/>
      <c r="AD36" s="136"/>
      <c r="AE36" s="217">
        <f>M36-V36</f>
        <v>0</v>
      </c>
      <c r="AF36" s="217"/>
      <c r="AG36" s="217"/>
      <c r="AH36" s="218"/>
      <c r="AI36" s="10"/>
    </row>
    <row r="37" spans="1:35">
      <c r="D37" s="137" t="s">
        <v>50</v>
      </c>
      <c r="E37" s="137"/>
      <c r="F37" s="137"/>
      <c r="G37" s="138" t="s">
        <v>48</v>
      </c>
      <c r="H37" s="138"/>
      <c r="I37" s="138"/>
      <c r="J37" s="138"/>
      <c r="K37" s="138"/>
      <c r="L37" s="138"/>
      <c r="M37" s="219"/>
      <c r="N37" s="219"/>
      <c r="O37" s="219"/>
      <c r="P37" s="138" t="s">
        <v>49</v>
      </c>
      <c r="Q37" s="138"/>
      <c r="R37" s="138"/>
      <c r="S37" s="138"/>
      <c r="T37" s="138"/>
      <c r="U37" s="138"/>
      <c r="V37" s="219"/>
      <c r="W37" s="219"/>
      <c r="X37" s="219"/>
      <c r="Y37" s="218"/>
      <c r="Z37" s="136" t="s">
        <v>46</v>
      </c>
      <c r="AA37" s="136"/>
      <c r="AB37" s="136"/>
      <c r="AC37" s="136"/>
      <c r="AD37" s="136"/>
      <c r="AE37" s="217">
        <f t="shared" ref="AE37:AE38" si="0">M37-V37</f>
        <v>0</v>
      </c>
      <c r="AF37" s="217"/>
      <c r="AG37" s="217"/>
      <c r="AH37" s="218"/>
      <c r="AI37" s="10"/>
    </row>
    <row r="38" spans="1:35">
      <c r="C38" s="12"/>
      <c r="D38" s="137" t="s">
        <v>51</v>
      </c>
      <c r="E38" s="137"/>
      <c r="F38" s="137"/>
      <c r="G38" s="138" t="s">
        <v>48</v>
      </c>
      <c r="H38" s="138"/>
      <c r="I38" s="138"/>
      <c r="J38" s="138"/>
      <c r="K38" s="138"/>
      <c r="L38" s="138"/>
      <c r="M38" s="219"/>
      <c r="N38" s="219"/>
      <c r="O38" s="219"/>
      <c r="P38" s="138" t="s">
        <v>49</v>
      </c>
      <c r="Q38" s="138"/>
      <c r="R38" s="138"/>
      <c r="S38" s="138"/>
      <c r="T38" s="138"/>
      <c r="U38" s="138"/>
      <c r="V38" s="219"/>
      <c r="W38" s="219"/>
      <c r="X38" s="219"/>
      <c r="Y38" s="218"/>
      <c r="Z38" s="136" t="s">
        <v>46</v>
      </c>
      <c r="AA38" s="136"/>
      <c r="AB38" s="136"/>
      <c r="AC38" s="136"/>
      <c r="AD38" s="136"/>
      <c r="AE38" s="217">
        <f t="shared" si="0"/>
        <v>0</v>
      </c>
      <c r="AF38" s="217"/>
      <c r="AG38" s="217"/>
      <c r="AH38" s="218"/>
    </row>
    <row r="39" spans="1:35">
      <c r="D39" s="137" t="s">
        <v>52</v>
      </c>
      <c r="E39" s="137"/>
      <c r="F39" s="137"/>
      <c r="G39" s="138" t="s">
        <v>48</v>
      </c>
      <c r="H39" s="138"/>
      <c r="I39" s="138"/>
      <c r="J39" s="138"/>
      <c r="K39" s="138"/>
      <c r="L39" s="138"/>
      <c r="M39" s="219"/>
      <c r="N39" s="219"/>
      <c r="O39" s="219"/>
      <c r="P39" s="138" t="s">
        <v>49</v>
      </c>
      <c r="Q39" s="138"/>
      <c r="R39" s="138"/>
      <c r="S39" s="138"/>
      <c r="T39" s="138"/>
      <c r="U39" s="138"/>
      <c r="V39" s="219"/>
      <c r="W39" s="219"/>
      <c r="X39" s="219"/>
      <c r="Y39" s="218"/>
      <c r="Z39" s="136" t="s">
        <v>46</v>
      </c>
      <c r="AA39" s="136"/>
      <c r="AB39" s="136"/>
      <c r="AC39" s="136"/>
      <c r="AD39" s="136"/>
      <c r="AE39" s="217">
        <f>M39-V39</f>
        <v>0</v>
      </c>
      <c r="AF39" s="217"/>
      <c r="AG39" s="217"/>
      <c r="AH39" s="218"/>
      <c r="AI39" s="10"/>
    </row>
    <row r="40" spans="1:35">
      <c r="D40" s="137" t="s">
        <v>53</v>
      </c>
      <c r="E40" s="137"/>
      <c r="F40" s="137"/>
      <c r="G40" s="138" t="s">
        <v>48</v>
      </c>
      <c r="H40" s="138"/>
      <c r="I40" s="138"/>
      <c r="J40" s="138"/>
      <c r="K40" s="138"/>
      <c r="L40" s="138"/>
      <c r="M40" s="217">
        <f>SUM(A!$P$23,B!$P$23,'Ｃ'!$P$23)-M41</f>
        <v>0</v>
      </c>
      <c r="N40" s="217"/>
      <c r="O40" s="217"/>
      <c r="P40" s="138" t="s">
        <v>49</v>
      </c>
      <c r="Q40" s="138"/>
      <c r="R40" s="138"/>
      <c r="S40" s="138"/>
      <c r="T40" s="138"/>
      <c r="U40" s="138"/>
      <c r="V40" s="217">
        <f>SUM(A!$U$23,B!$U$23,'Ｃ'!$U$23)-V41</f>
        <v>0</v>
      </c>
      <c r="W40" s="217"/>
      <c r="X40" s="217"/>
      <c r="Y40" s="218"/>
      <c r="Z40" s="136" t="s">
        <v>46</v>
      </c>
      <c r="AA40" s="136"/>
      <c r="AB40" s="136"/>
      <c r="AC40" s="136"/>
      <c r="AD40" s="136"/>
      <c r="AE40" s="217">
        <f t="shared" ref="AE40:AE41" si="1">M40-V40</f>
        <v>0</v>
      </c>
      <c r="AF40" s="217"/>
      <c r="AG40" s="217"/>
      <c r="AH40" s="218"/>
      <c r="AI40" s="10"/>
    </row>
    <row r="41" spans="1:35">
      <c r="C41" s="12"/>
      <c r="D41" s="137" t="s">
        <v>54</v>
      </c>
      <c r="E41" s="137"/>
      <c r="F41" s="137"/>
      <c r="G41" s="138" t="s">
        <v>48</v>
      </c>
      <c r="H41" s="138"/>
      <c r="I41" s="138"/>
      <c r="J41" s="138"/>
      <c r="K41" s="138"/>
      <c r="L41" s="138"/>
      <c r="M41" s="217">
        <f>SUM(A!$M$21,B!$M$21,'Ｃ'!$M$21)</f>
        <v>0</v>
      </c>
      <c r="N41" s="217"/>
      <c r="O41" s="217"/>
      <c r="P41" s="138" t="s">
        <v>49</v>
      </c>
      <c r="Q41" s="138"/>
      <c r="R41" s="138"/>
      <c r="S41" s="138"/>
      <c r="T41" s="138"/>
      <c r="U41" s="138"/>
      <c r="V41" s="217">
        <f>SUM(A!$R$21,B!$R$21,'Ｃ'!$R$21)</f>
        <v>0</v>
      </c>
      <c r="W41" s="217"/>
      <c r="X41" s="217"/>
      <c r="Y41" s="218"/>
      <c r="Z41" s="136" t="s">
        <v>46</v>
      </c>
      <c r="AA41" s="136"/>
      <c r="AB41" s="136"/>
      <c r="AC41" s="136"/>
      <c r="AD41" s="136"/>
      <c r="AE41" s="217">
        <f t="shared" si="1"/>
        <v>0</v>
      </c>
      <c r="AF41" s="217"/>
      <c r="AG41" s="217"/>
      <c r="AH41" s="218"/>
    </row>
    <row r="42" spans="1:35">
      <c r="C42" s="12"/>
      <c r="D42" s="143" t="s">
        <v>55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</row>
    <row r="43" spans="1:35">
      <c r="D43" s="154" t="s">
        <v>56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0"/>
    </row>
    <row r="44" spans="1:35"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>
      <c r="A45" s="157" t="s">
        <v>57</v>
      </c>
      <c r="B45" s="157"/>
      <c r="C45" s="155" t="s">
        <v>58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</row>
    <row r="46" spans="1:35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</row>
  </sheetData>
  <sheetProtection sheet="1" objects="1" scenarios="1"/>
  <protectedRanges>
    <protectedRange sqref="M36:O39 U6:AH8 K11:AJ11 K12:Q13 S12:U13 W12:Y13 O14:AI15 K16:O16 N17:U19 Y17:AI19 D24:AH29 V36:X39" name="範囲1"/>
  </protectedRanges>
  <mergeCells count="94">
    <mergeCell ref="Y19:AI19"/>
    <mergeCell ref="N19:U19"/>
    <mergeCell ref="N18:U18"/>
    <mergeCell ref="A1:AI1"/>
    <mergeCell ref="A2:AI2"/>
    <mergeCell ref="R6:T7"/>
    <mergeCell ref="R8:T8"/>
    <mergeCell ref="K18:M18"/>
    <mergeCell ref="V18:X18"/>
    <mergeCell ref="A4:AI4"/>
    <mergeCell ref="U6:AH7"/>
    <mergeCell ref="D42:AG42"/>
    <mergeCell ref="D43:AH43"/>
    <mergeCell ref="A45:B45"/>
    <mergeCell ref="C45:AI46"/>
    <mergeCell ref="AE36:AG36"/>
    <mergeCell ref="D41:F41"/>
    <mergeCell ref="G41:L41"/>
    <mergeCell ref="M41:O41"/>
    <mergeCell ref="P41:U41"/>
    <mergeCell ref="V41:X41"/>
    <mergeCell ref="Z41:AD41"/>
    <mergeCell ref="AE41:AG41"/>
    <mergeCell ref="D36:F36"/>
    <mergeCell ref="G36:L36"/>
    <mergeCell ref="D37:F37"/>
    <mergeCell ref="G37:L37"/>
    <mergeCell ref="C31:AI31"/>
    <mergeCell ref="C34:AI34"/>
    <mergeCell ref="D24:AH29"/>
    <mergeCell ref="D11:I11"/>
    <mergeCell ref="D12:I12"/>
    <mergeCell ref="K14:N14"/>
    <mergeCell ref="K15:N15"/>
    <mergeCell ref="D14:I14"/>
    <mergeCell ref="K13:Q13"/>
    <mergeCell ref="K12:Q12"/>
    <mergeCell ref="D21:AI22"/>
    <mergeCell ref="N17:U17"/>
    <mergeCell ref="V17:X17"/>
    <mergeCell ref="K19:M19"/>
    <mergeCell ref="V19:X19"/>
    <mergeCell ref="Y18:AI18"/>
    <mergeCell ref="AE35:AH35"/>
    <mergeCell ref="C32:AG32"/>
    <mergeCell ref="AE40:AG40"/>
    <mergeCell ref="M40:O40"/>
    <mergeCell ref="V40:X40"/>
    <mergeCell ref="P40:U40"/>
    <mergeCell ref="Z40:AD40"/>
    <mergeCell ref="G40:L40"/>
    <mergeCell ref="D40:F40"/>
    <mergeCell ref="V36:X36"/>
    <mergeCell ref="Z36:AD36"/>
    <mergeCell ref="C35:I35"/>
    <mergeCell ref="J35:M35"/>
    <mergeCell ref="N35:U35"/>
    <mergeCell ref="M36:O36"/>
    <mergeCell ref="P36:U36"/>
    <mergeCell ref="V35:Y35"/>
    <mergeCell ref="Z35:AD35"/>
    <mergeCell ref="U8:AH8"/>
    <mergeCell ref="K11:AJ11"/>
    <mergeCell ref="C10:AI10"/>
    <mergeCell ref="K17:M17"/>
    <mergeCell ref="O14:AI14"/>
    <mergeCell ref="O15:AI15"/>
    <mergeCell ref="K16:O16"/>
    <mergeCell ref="D17:I17"/>
    <mergeCell ref="D16:I16"/>
    <mergeCell ref="W13:Y13"/>
    <mergeCell ref="W12:Y12"/>
    <mergeCell ref="Y17:AI17"/>
    <mergeCell ref="S13:U13"/>
    <mergeCell ref="S12:U12"/>
    <mergeCell ref="M37:O37"/>
    <mergeCell ref="P37:U37"/>
    <mergeCell ref="V37:X37"/>
    <mergeCell ref="Z37:AD37"/>
    <mergeCell ref="AE37:AG37"/>
    <mergeCell ref="Z38:AD38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</mergeCells>
  <phoneticPr fontId="5"/>
  <conditionalFormatting sqref="K11:AJ11">
    <cfRule type="containsBlanks" dxfId="14" priority="5">
      <formula>LEN(TRIM(K11))=0</formula>
    </cfRule>
  </conditionalFormatting>
  <conditionalFormatting sqref="K12:Q13 S12:U13 W12:Y13 O14:AI15 K16:O16 N17:U19 Y17:AI19 D24:AH29 M36:O36 V36:X36">
    <cfRule type="containsBlanks" dxfId="13" priority="6">
      <formula>LEN(TRIM(D12))=0</formula>
    </cfRule>
  </conditionalFormatting>
  <conditionalFormatting sqref="U6:AH8">
    <cfRule type="containsBlanks" dxfId="12" priority="7">
      <formula>LEN(TRIM(U6))=0</formula>
    </cfRule>
  </conditionalFormatting>
  <conditionalFormatting sqref="M37:O39">
    <cfRule type="containsBlanks" dxfId="11" priority="2">
      <formula>LEN(TRIM(M37))=0</formula>
    </cfRule>
  </conditionalFormatting>
  <conditionalFormatting sqref="V37:X39">
    <cfRule type="containsBlanks" dxfId="10" priority="1">
      <formula>LEN(TRIM(V37))=0</formula>
    </cfRule>
  </conditionalFormatting>
  <dataValidations count="1">
    <dataValidation type="list" allowBlank="1" showInputMessage="1" showErrorMessage="1" sqref="M2:T2" xr:uid="{0CD74F3B-E536-47B8-9D28-38CC1934624C}">
      <formula1>"ネットワーク構築支援費,自立訓練提供支援費,地域連携支援費"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N17:N19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1"/>
  <sheetViews>
    <sheetView showZeros="0" view="pageBreakPreview" topLeftCell="D1" zoomScaleNormal="70" zoomScaleSheetLayoutView="100" workbookViewId="0">
      <selection activeCell="R8" sqref="R8"/>
    </sheetView>
  </sheetViews>
  <sheetFormatPr defaultColWidth="2.37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J4" s="35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87" t="str">
        <f>'＜見本＞報告書'!Y17</f>
        <v>山田　○○</v>
      </c>
      <c r="C5" s="187"/>
      <c r="D5" s="187"/>
      <c r="E5" s="8"/>
      <c r="J5" s="36"/>
      <c r="K5" s="36"/>
      <c r="L5" s="188" t="s">
        <v>66</v>
      </c>
      <c r="M5" s="189"/>
      <c r="N5" s="189"/>
      <c r="O5" s="190">
        <f>IF(J13&lt;8,"",J13*37)</f>
        <v>8695</v>
      </c>
      <c r="P5" s="191"/>
      <c r="Q5" s="188" t="s">
        <v>66</v>
      </c>
      <c r="R5" s="189"/>
      <c r="S5" s="189"/>
      <c r="T5" s="190">
        <f>O5</f>
        <v>8695</v>
      </c>
      <c r="U5" s="191"/>
    </row>
    <row r="6" spans="1:35" ht="30" customHeight="1" thickBot="1">
      <c r="A6" s="33" t="s">
        <v>67</v>
      </c>
      <c r="B6" s="187" t="str">
        <f>'＜見本＞報告書'!N17</f>
        <v>各種福祉士</v>
      </c>
      <c r="C6" s="187"/>
      <c r="D6" s="18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7">
        <v>45539</v>
      </c>
      <c r="B9" s="18">
        <v>0.41666666666666657</v>
      </c>
      <c r="C9" s="61" t="s">
        <v>73</v>
      </c>
      <c r="D9" s="21">
        <v>0.45833333333333326</v>
      </c>
      <c r="E9" s="74" t="s">
        <v>91</v>
      </c>
      <c r="F9" s="22" t="s">
        <v>92</v>
      </c>
      <c r="G9" s="74" t="s">
        <v>93</v>
      </c>
      <c r="H9" s="22" t="s">
        <v>94</v>
      </c>
      <c r="I9" s="22"/>
      <c r="J9" s="23">
        <v>58.8</v>
      </c>
      <c r="K9" s="91" t="s">
        <v>95</v>
      </c>
      <c r="L9" s="24"/>
      <c r="M9" s="25"/>
      <c r="N9" s="109" t="str">
        <f t="shared" ref="N9:N12" si="0">IF(I9="","",1)</f>
        <v/>
      </c>
      <c r="O9" s="25"/>
      <c r="P9" s="31"/>
      <c r="Q9" s="111">
        <f t="shared" ref="Q9:Q12" si="1">L9</f>
        <v>0</v>
      </c>
      <c r="R9" s="112" t="str">
        <f>IF(L9="","",IF(M9&lt;IF(Q9="","",VLOOKUP(IF(ISNA(VLOOKUP('＜見本＞報告書'!$N$17,'(参考)諸謝金・宿泊料'!B:C,2,FALSE)),"",VLOOKUP('＜見本＞報告書'!$N$17,'(参考)諸謝金・宿泊料'!B:C,2,FALSE)),'(参考)諸謝金・宿泊料'!C:D,2,FALSE)),M9,VLOOKUP(IF(ISNA(VLOOKUP('＜見本＞報告書'!$N$17,'(参考)諸謝金・宿泊料'!B:C,2,FALSE)),"",VLOOKUP('＜見本＞報告書'!$N$17,'(参考)諸謝金・宿泊料'!B:C,2,FALSE)),'(参考)諸謝金・宿泊料'!C:D,2,FALSE)*Q9))</f>
        <v/>
      </c>
      <c r="S9" s="112" t="str">
        <f t="shared" ref="S9:S12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$17,'(参考)諸謝金・宿泊料'!B:C,2,FALSE)),"",VLOOKUP('＜見本＞報告書'!$N$17,'(参考)諸謝金・宿泊料'!B:C,2,FALSE)),'(参考)諸謝金・宿泊料'!$C:$F,3,FALSE)),""),IF(S9=1,MIN(O9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9" s="113">
        <f t="shared" ref="U9:U12" si="3">P9</f>
        <v>0</v>
      </c>
    </row>
    <row r="10" spans="1:35" ht="30" customHeight="1">
      <c r="A10" s="17"/>
      <c r="B10" s="19">
        <v>0.47916666666666657</v>
      </c>
      <c r="C10" s="62" t="s">
        <v>73</v>
      </c>
      <c r="D10" s="26">
        <v>0.52083333333333337</v>
      </c>
      <c r="E10" s="75" t="s">
        <v>96</v>
      </c>
      <c r="F10" s="27" t="s">
        <v>94</v>
      </c>
      <c r="G10" s="75" t="s">
        <v>91</v>
      </c>
      <c r="H10" s="22" t="s">
        <v>92</v>
      </c>
      <c r="I10" s="22" t="s">
        <v>97</v>
      </c>
      <c r="J10" s="28">
        <v>58.8</v>
      </c>
      <c r="K10" s="91" t="s">
        <v>95</v>
      </c>
      <c r="L10" s="29">
        <v>2</v>
      </c>
      <c r="M10" s="30">
        <v>25000</v>
      </c>
      <c r="N10" s="110">
        <f t="shared" si="0"/>
        <v>1</v>
      </c>
      <c r="O10" s="25">
        <v>15000</v>
      </c>
      <c r="P10" s="31"/>
      <c r="Q10" s="114">
        <f t="shared" si="1"/>
        <v>2</v>
      </c>
      <c r="R10" s="112">
        <f>IF(L10="","",IF(M10&lt;IF(Q10="","",VLOOKUP(IF(ISNA(VLOOKUP('＜見本＞報告書'!$N$17,'(参考)諸謝金・宿泊料'!B:C,2,FALSE)),"",VLOOKUP('＜見本＞報告書'!$N$17,'(参考)諸謝金・宿泊料'!B:C,2,FALSE)),'(参考)諸謝金・宿泊料'!C:D,2,FALSE)),M10,VLOOKUP(IF(ISNA(VLOOKUP('＜見本＞報告書'!$N$17,'(参考)諸謝金・宿泊料'!B:C,2,FALSE)),"",VLOOKUP('＜見本＞報告書'!$N$17,'(参考)諸謝金・宿泊料'!B:C,2,FALSE)),'(参考)諸謝金・宿泊料'!C:D,2,FALSE)*Q10))</f>
        <v>10400</v>
      </c>
      <c r="S10" s="115">
        <f t="shared" si="2"/>
        <v>1</v>
      </c>
      <c r="T10" s="112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$17,'(参考)諸謝金・宿泊料'!B:C,2,FALSE)),"",VLOOKUP('＜見本＞報告書'!$N$17,'(参考)諸謝金・宿泊料'!B:C,2,FALSE)),'(参考)諸謝金・宿泊料'!$C:$F,3,FALSE)),""),IF(S10=1,MIN(O10,VLOOKUP(IF(ISNA(VLOOKUP('＜見本＞報告書'!$N$17,'(参考)諸謝金・宿泊料'!B:C,2,FALSE)),"",VLOOKUP('＜見本＞報告書'!$N$17,'(参考)諸謝金・宿泊料'!B:C,2,FALSE)),'(参考)諸謝金・宿泊料'!$C:$F,4,FALSE)),""))</f>
        <v>9800</v>
      </c>
      <c r="U10" s="116">
        <f t="shared" si="3"/>
        <v>0</v>
      </c>
    </row>
    <row r="11" spans="1:35" ht="30" customHeight="1">
      <c r="A11" s="20">
        <v>45540</v>
      </c>
      <c r="B11" s="19">
        <v>0.5625</v>
      </c>
      <c r="C11" s="62" t="s">
        <v>73</v>
      </c>
      <c r="D11" s="26">
        <v>0.60416666666666652</v>
      </c>
      <c r="E11" s="74" t="s">
        <v>91</v>
      </c>
      <c r="F11" s="22" t="s">
        <v>92</v>
      </c>
      <c r="G11" s="74" t="s">
        <v>93</v>
      </c>
      <c r="H11" s="27" t="s">
        <v>94</v>
      </c>
      <c r="I11" s="22"/>
      <c r="J11" s="23">
        <v>58.8</v>
      </c>
      <c r="K11" s="91" t="s">
        <v>95</v>
      </c>
      <c r="L11" s="29"/>
      <c r="M11" s="30"/>
      <c r="N11" s="110" t="str">
        <f t="shared" si="0"/>
        <v/>
      </c>
      <c r="O11" s="30"/>
      <c r="P11" s="32"/>
      <c r="Q11" s="114">
        <f t="shared" si="1"/>
        <v>0</v>
      </c>
      <c r="R11" s="112" t="str">
        <f>IF(L11="","",IF(M11&lt;IF(Q11="","",VLOOKUP(IF(ISNA(VLOOKUP('＜見本＞報告書'!$N$17,'(参考)諸謝金・宿泊料'!B:C,2,FALSE)),"",VLOOKUP('＜見本＞報告書'!$N$17,'(参考)諸謝金・宿泊料'!B:C,2,FALSE)),'(参考)諸謝金・宿泊料'!C:D,2,FALSE)),M11,VLOOKUP(IF(ISNA(VLOOKUP('＜見本＞報告書'!$N$17,'(参考)諸謝金・宿泊料'!B:C,2,FALSE)),"",VLOOKUP('＜見本＞報告書'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$17,'(参考)諸謝金・宿泊料'!B:C,2,FALSE)),"",VLOOKUP('＜見本＞報告書'!$N$17,'(参考)諸謝金・宿泊料'!B:C,2,FALSE)),'(参考)諸謝金・宿泊料'!$C:$F,3,FALSE)),""),IF(S11=1,MIN(O11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 thickBot="1">
      <c r="A12" s="20"/>
      <c r="B12" s="19">
        <v>0.625</v>
      </c>
      <c r="C12" s="62" t="s">
        <v>73</v>
      </c>
      <c r="D12" s="26">
        <v>0.66666666666666652</v>
      </c>
      <c r="E12" s="75" t="s">
        <v>96</v>
      </c>
      <c r="F12" s="27" t="s">
        <v>94</v>
      </c>
      <c r="G12" s="75" t="s">
        <v>91</v>
      </c>
      <c r="H12" s="22" t="s">
        <v>92</v>
      </c>
      <c r="I12" s="22"/>
      <c r="J12" s="28">
        <v>58.8</v>
      </c>
      <c r="K12" s="91" t="s">
        <v>95</v>
      </c>
      <c r="L12" s="29"/>
      <c r="M12" s="30"/>
      <c r="N12" s="110" t="str">
        <f t="shared" si="0"/>
        <v/>
      </c>
      <c r="O12" s="30"/>
      <c r="P12" s="32"/>
      <c r="Q12" s="114">
        <f t="shared" si="1"/>
        <v>0</v>
      </c>
      <c r="R12" s="112" t="str">
        <f>IF(L12="","",IF(M12&lt;IF(Q12="","",VLOOKUP(IF(ISNA(VLOOKUP('＜見本＞報告書'!$N$17,'(参考)諸謝金・宿泊料'!B:C,2,FALSE)),"",VLOOKUP('＜見本＞報告書'!$N$17,'(参考)諸謝金・宿泊料'!B:C,2,FALSE)),'(参考)諸謝金・宿泊料'!C:D,2,FALSE)),M12,VLOOKUP(IF(ISNA(VLOOKUP('＜見本＞報告書'!$N$17,'(参考)諸謝金・宿泊料'!B:C,2,FALSE)),"",VLOOKUP('＜見本＞報告書'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'＜見本＞報告書'!$N$17,'(参考)諸謝金・宿泊料'!B:C,2,FALSE)),"",VLOOKUP('＜見本＞報告書'!$N$17,'(参考)諸謝金・宿泊料'!B:C,2,FALSE)),'(参考)諸謝金・宿泊料'!$C:$F,3,FALSE)),""),IF(S12=1,MIN(O12,VLOOKUP(IF(ISNA(VLOOKUP('＜見本＞報告書'!$N$17,'(参考)諸謝金・宿泊料'!B:C,2,FALSE)),"",VLOOKUP('＜見本＞報告書'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 thickBot="1">
      <c r="A13" s="184" t="s">
        <v>98</v>
      </c>
      <c r="B13" s="185"/>
      <c r="C13" s="185"/>
      <c r="D13" s="185"/>
      <c r="E13" s="185"/>
      <c r="F13" s="185"/>
      <c r="G13" s="185"/>
      <c r="H13" s="186"/>
      <c r="I13" s="63"/>
      <c r="J13" s="64">
        <f>TRUNC(SUM(J9:J12),-0.1)</f>
        <v>235</v>
      </c>
      <c r="K13" s="65"/>
      <c r="L13" s="66">
        <f t="shared" ref="L13:U13" si="4">SUM(L9:L12)</f>
        <v>2</v>
      </c>
      <c r="M13" s="67">
        <f t="shared" si="4"/>
        <v>25000</v>
      </c>
      <c r="N13" s="67">
        <f t="shared" si="4"/>
        <v>1</v>
      </c>
      <c r="O13" s="67">
        <f t="shared" si="4"/>
        <v>15000</v>
      </c>
      <c r="P13" s="68">
        <f t="shared" si="4"/>
        <v>0</v>
      </c>
      <c r="Q13" s="66">
        <f t="shared" si="4"/>
        <v>2</v>
      </c>
      <c r="R13" s="67">
        <f t="shared" si="4"/>
        <v>10400</v>
      </c>
      <c r="S13" s="68">
        <f t="shared" si="4"/>
        <v>1</v>
      </c>
      <c r="T13" s="67">
        <f t="shared" si="4"/>
        <v>9800</v>
      </c>
      <c r="U13" s="69">
        <f t="shared" si="4"/>
        <v>0</v>
      </c>
    </row>
    <row r="14" spans="1:35" ht="30" customHeight="1" thickBot="1">
      <c r="A14" s="177" t="s">
        <v>99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178" t="s">
        <v>48</v>
      </c>
      <c r="M15" s="179"/>
      <c r="N15" s="179"/>
      <c r="O15" s="179"/>
      <c r="P15" s="117">
        <f>SUM(O5,M13,O13,P13)</f>
        <v>48695</v>
      </c>
      <c r="Q15" s="178" t="s">
        <v>100</v>
      </c>
      <c r="R15" s="179"/>
      <c r="S15" s="179"/>
      <c r="T15" s="179"/>
      <c r="U15" s="117">
        <f>SUM(T5,R13,T13,U13)</f>
        <v>28895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178" t="s">
        <v>101</v>
      </c>
      <c r="R16" s="179"/>
      <c r="S16" s="179"/>
      <c r="T16" s="179"/>
      <c r="U16" s="117">
        <f>IF(P15-U15&lt;0,"-",P15-U15)</f>
        <v>19800</v>
      </c>
    </row>
    <row r="17" spans="1:21" ht="30" customHeight="1" thickBot="1">
      <c r="A17" s="8"/>
      <c r="B17" s="8"/>
      <c r="C17" s="36"/>
      <c r="D17" s="8"/>
      <c r="E17" s="8"/>
      <c r="F17" s="8"/>
      <c r="G17" s="8"/>
      <c r="H17" s="8"/>
      <c r="I17" s="8"/>
      <c r="J17" s="36"/>
      <c r="K17" s="36"/>
      <c r="L17" s="71"/>
      <c r="M17" s="71"/>
      <c r="N17" s="71"/>
      <c r="O17" s="71"/>
      <c r="P17" s="71"/>
      <c r="Q17" s="35"/>
      <c r="R17" s="35"/>
      <c r="S17" s="35"/>
      <c r="T17" s="35"/>
      <c r="U17" s="72"/>
    </row>
    <row r="18" spans="1:21" ht="30" customHeight="1">
      <c r="A18" s="180" t="s">
        <v>102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2"/>
      <c r="L18" s="180" t="s">
        <v>103</v>
      </c>
      <c r="M18" s="181"/>
      <c r="N18" s="181"/>
      <c r="O18" s="181"/>
      <c r="P18" s="181"/>
      <c r="Q18" s="181"/>
      <c r="R18" s="181"/>
      <c r="S18" s="181"/>
      <c r="T18" s="181"/>
      <c r="U18" s="182"/>
    </row>
    <row r="19" spans="1:21" ht="30" customHeight="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175"/>
      <c r="L19" s="173"/>
      <c r="M19" s="174"/>
      <c r="N19" s="174"/>
      <c r="O19" s="174"/>
      <c r="P19" s="174"/>
      <c r="Q19" s="174"/>
      <c r="R19" s="174"/>
      <c r="S19" s="174"/>
      <c r="T19" s="174"/>
      <c r="U19" s="175"/>
    </row>
    <row r="20" spans="1:21" ht="30" customHeight="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5"/>
      <c r="L20" s="173"/>
      <c r="M20" s="174"/>
      <c r="N20" s="174"/>
      <c r="O20" s="174"/>
      <c r="P20" s="174"/>
      <c r="Q20" s="174"/>
      <c r="R20" s="174"/>
      <c r="S20" s="174"/>
      <c r="T20" s="174"/>
      <c r="U20" s="175"/>
    </row>
    <row r="21" spans="1:21" ht="30" customHeight="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5"/>
      <c r="L21" s="173"/>
      <c r="M21" s="174"/>
      <c r="N21" s="174"/>
      <c r="O21" s="174"/>
      <c r="P21" s="174"/>
      <c r="Q21" s="174"/>
      <c r="R21" s="174"/>
      <c r="S21" s="174"/>
      <c r="T21" s="174"/>
      <c r="U21" s="175"/>
    </row>
    <row r="22" spans="1:21" ht="30" customHeight="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175"/>
      <c r="L22" s="173"/>
      <c r="M22" s="174"/>
      <c r="N22" s="174"/>
      <c r="O22" s="174"/>
      <c r="P22" s="174"/>
      <c r="Q22" s="174"/>
      <c r="R22" s="174"/>
      <c r="S22" s="174"/>
      <c r="T22" s="174"/>
      <c r="U22" s="175"/>
    </row>
    <row r="23" spans="1:21" ht="30" customHeight="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5"/>
      <c r="L23" s="173"/>
      <c r="M23" s="174"/>
      <c r="N23" s="174"/>
      <c r="O23" s="174"/>
      <c r="P23" s="174"/>
      <c r="Q23" s="174"/>
      <c r="R23" s="174"/>
      <c r="S23" s="174"/>
      <c r="T23" s="174"/>
      <c r="U23" s="175"/>
    </row>
    <row r="24" spans="1:21" ht="30" customHeight="1">
      <c r="A24" s="173"/>
      <c r="B24" s="174"/>
      <c r="C24" s="174"/>
      <c r="D24" s="174"/>
      <c r="E24" s="174"/>
      <c r="F24" s="174"/>
      <c r="G24" s="174"/>
      <c r="H24" s="174"/>
      <c r="I24" s="174"/>
      <c r="J24" s="174"/>
      <c r="K24" s="175"/>
      <c r="L24" s="173"/>
      <c r="M24" s="174"/>
      <c r="N24" s="174"/>
      <c r="O24" s="174"/>
      <c r="P24" s="174"/>
      <c r="Q24" s="174"/>
      <c r="R24" s="174"/>
      <c r="S24" s="174"/>
      <c r="T24" s="174"/>
      <c r="U24" s="175"/>
    </row>
    <row r="25" spans="1:21" ht="30" customHeight="1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5"/>
      <c r="L25" s="173"/>
      <c r="M25" s="174"/>
      <c r="N25" s="174"/>
      <c r="O25" s="174"/>
      <c r="P25" s="174"/>
      <c r="Q25" s="174"/>
      <c r="R25" s="174"/>
      <c r="S25" s="174"/>
      <c r="T25" s="174"/>
      <c r="U25" s="175"/>
    </row>
    <row r="26" spans="1:21" ht="30" customHeight="1">
      <c r="A26" s="173"/>
      <c r="B26" s="174"/>
      <c r="C26" s="174"/>
      <c r="D26" s="174"/>
      <c r="E26" s="174"/>
      <c r="F26" s="174"/>
      <c r="G26" s="174"/>
      <c r="H26" s="174"/>
      <c r="I26" s="174"/>
      <c r="J26" s="174"/>
      <c r="K26" s="175"/>
      <c r="L26" s="173"/>
      <c r="M26" s="174"/>
      <c r="N26" s="174"/>
      <c r="O26" s="174"/>
      <c r="P26" s="174"/>
      <c r="Q26" s="174"/>
      <c r="R26" s="174"/>
      <c r="S26" s="174"/>
      <c r="T26" s="174"/>
      <c r="U26" s="175"/>
    </row>
    <row r="27" spans="1:21" ht="30" customHeight="1">
      <c r="A27" s="173"/>
      <c r="B27" s="174"/>
      <c r="C27" s="174"/>
      <c r="D27" s="174"/>
      <c r="E27" s="174"/>
      <c r="F27" s="174"/>
      <c r="G27" s="174"/>
      <c r="H27" s="174"/>
      <c r="I27" s="174"/>
      <c r="J27" s="174"/>
      <c r="K27" s="175"/>
      <c r="L27" s="173"/>
      <c r="M27" s="174"/>
      <c r="N27" s="174"/>
      <c r="O27" s="174"/>
      <c r="P27" s="174"/>
      <c r="Q27" s="174"/>
      <c r="R27" s="174"/>
      <c r="S27" s="174"/>
      <c r="T27" s="174"/>
      <c r="U27" s="175"/>
    </row>
    <row r="28" spans="1:21" ht="30" customHeight="1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5"/>
      <c r="L28" s="173"/>
      <c r="M28" s="174"/>
      <c r="N28" s="174"/>
      <c r="O28" s="174"/>
      <c r="P28" s="174"/>
      <c r="Q28" s="174"/>
      <c r="R28" s="174"/>
      <c r="S28" s="174"/>
      <c r="T28" s="174"/>
      <c r="U28" s="175"/>
    </row>
    <row r="29" spans="1:21" ht="30" customHeight="1">
      <c r="A29" s="173"/>
      <c r="B29" s="174"/>
      <c r="C29" s="174"/>
      <c r="D29" s="174"/>
      <c r="E29" s="174"/>
      <c r="F29" s="174"/>
      <c r="G29" s="174"/>
      <c r="H29" s="174"/>
      <c r="I29" s="174"/>
      <c r="J29" s="174"/>
      <c r="K29" s="175"/>
      <c r="L29" s="173"/>
      <c r="M29" s="174"/>
      <c r="N29" s="174"/>
      <c r="O29" s="174"/>
      <c r="P29" s="174"/>
      <c r="Q29" s="174"/>
      <c r="R29" s="174"/>
      <c r="S29" s="174"/>
      <c r="T29" s="174"/>
      <c r="U29" s="175"/>
    </row>
    <row r="30" spans="1:21" ht="30" customHeight="1">
      <c r="A30" s="176" t="s">
        <v>104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</row>
    <row r="31" spans="1:21" ht="30" customHeight="1"/>
  </sheetData>
  <sheetProtection sheet="1" objects="1" scenarios="1"/>
  <mergeCells count="27">
    <mergeCell ref="A1:U1"/>
    <mergeCell ref="A2:F2"/>
    <mergeCell ref="G2:H2"/>
    <mergeCell ref="I2:K2"/>
    <mergeCell ref="A13:H13"/>
    <mergeCell ref="B6:D6"/>
    <mergeCell ref="L5:N5"/>
    <mergeCell ref="O5:P5"/>
    <mergeCell ref="Q5:S5"/>
    <mergeCell ref="T5:U5"/>
    <mergeCell ref="L6:M6"/>
    <mergeCell ref="N6:O6"/>
    <mergeCell ref="Q6:R6"/>
    <mergeCell ref="S6:T6"/>
    <mergeCell ref="A3:U3"/>
    <mergeCell ref="B5:D5"/>
    <mergeCell ref="L4:P4"/>
    <mergeCell ref="Q4:U4"/>
    <mergeCell ref="A19:K29"/>
    <mergeCell ref="L19:U29"/>
    <mergeCell ref="A30:K30"/>
    <mergeCell ref="A14:K14"/>
    <mergeCell ref="L15:O15"/>
    <mergeCell ref="Q15:T15"/>
    <mergeCell ref="Q16:T16"/>
    <mergeCell ref="A18:K18"/>
    <mergeCell ref="L18:U18"/>
  </mergeCells>
  <phoneticPr fontId="5"/>
  <conditionalFormatting sqref="A9:B12 O9:P12 D9:J12 L9:M12">
    <cfRule type="containsBlanks" dxfId="9" priority="5">
      <formula>LEN(TRIM(A9))=0</formula>
    </cfRule>
  </conditionalFormatting>
  <conditionalFormatting sqref="K9">
    <cfRule type="containsBlanks" dxfId="8" priority="4">
      <formula>LEN(TRIM(K9))=0</formula>
    </cfRule>
  </conditionalFormatting>
  <conditionalFormatting sqref="K10">
    <cfRule type="containsBlanks" dxfId="7" priority="3">
      <formula>LEN(TRIM(K10))=0</formula>
    </cfRule>
  </conditionalFormatting>
  <conditionalFormatting sqref="K11">
    <cfRule type="containsBlanks" dxfId="6" priority="2">
      <formula>LEN(TRIM(K11))=0</formula>
    </cfRule>
  </conditionalFormatting>
  <conditionalFormatting sqref="K12">
    <cfRule type="containsBlanks" dxfId="5" priority="1">
      <formula>LEN(TRIM(K12))=0</formula>
    </cfRule>
  </conditionalFormatting>
  <dataValidations count="1">
    <dataValidation type="list" allowBlank="1" showInputMessage="1" showErrorMessage="1" sqref="K9:K12" xr:uid="{98BB7DFE-5DC5-4395-A072-E6D8E2DB3E54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'(参考)諸謝金・宿泊料'!$J$2:$J$15</xm:f>
          </x14:formula1>
          <xm:sqref>I9:I12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97">
        <f>報告書!Y17</f>
        <v>0</v>
      </c>
      <c r="C5" s="197"/>
      <c r="D5" s="197"/>
      <c r="E5" s="8"/>
      <c r="F5" s="8"/>
      <c r="K5" s="36"/>
      <c r="L5" s="188" t="s">
        <v>66</v>
      </c>
      <c r="M5" s="189"/>
      <c r="N5" s="189"/>
      <c r="O5" s="190" t="str">
        <f>IF(J21&lt;8,"",J21*37)</f>
        <v/>
      </c>
      <c r="P5" s="191"/>
      <c r="Q5" s="188" t="s">
        <v>66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67</v>
      </c>
      <c r="B6" s="197">
        <f>報告書!N17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02"/>
      <c r="B9" s="103"/>
      <c r="C9" s="61" t="s">
        <v>73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$17,'(参考)諸謝金・宿泊料'!B:C,2,FALSE)),"",VLOOKUP(報告書!$N$17,'(参考)諸謝金・宿泊料'!B:C,2,FALSE)),'(参考)諸謝金・宿泊料'!C:D,2,FALSE)),M9,VLOOKUP(IF(ISNA(VLOOKUP(報告書!$N$17,'(参考)諸謝金・宿泊料'!B:C,2,FALSE)),"",VLOOKUP(報告書!$N$17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'(参考)諸謝金・宿泊料'!B:C,2,FALSE)),"",VLOOKUP(報告書!$N$17,'(参考)諸謝金・宿泊料'!B:C,2,FALSE)),'(参考)諸謝金・宿泊料'!$C:$F,3,FALSE)),""),IF(S9=1,MIN(O9,VLOOKUP(IF(ISNA(VLOOKUP(報告書!$N$17,'(参考)諸謝金・宿泊料'!B:C,2,FALSE)),"",VLOOKUP(報告書!$N$17,'(参考)諸謝金・宿泊料'!B:C,2,FALSE)),'(参考)諸謝金・宿泊料'!$C:$F,4,FALSE)),""))</f>
        <v/>
      </c>
      <c r="U9" s="113">
        <f>P9</f>
        <v>0</v>
      </c>
    </row>
    <row r="10" spans="1:35" ht="30" customHeight="1">
      <c r="A10" s="102"/>
      <c r="B10" s="104"/>
      <c r="C10" s="62" t="s">
        <v>73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ref="N10:N14" si="1">IF(I10="","",1)</f>
        <v/>
      </c>
      <c r="O10" s="93"/>
      <c r="P10" s="106"/>
      <c r="Q10" s="114">
        <f>L10</f>
        <v>0</v>
      </c>
      <c r="R10" s="112" t="str">
        <f>IF(L10="","",IF(M10&lt;IF(Q10="","",VLOOKUP(IF(ISNA(VLOOKUP(報告書!$N$17,'(参考)諸謝金・宿泊料'!B:C,2,FALSE)),"",VLOOKUP(報告書!$N$17,'(参考)諸謝金・宿泊料'!B:C,2,FALSE)),'(参考)諸謝金・宿泊料'!C:D,2,FALSE)),M10,VLOOKUP(IF(ISNA(VLOOKUP(報告書!$N$17,'(参考)諸謝金・宿泊料'!B:C,2,FALSE)),"",VLOOKUP(報告書!$N$17,'(参考)諸謝金・宿泊料'!B:C,2,FALSE)),'(参考)諸謝金・宿泊料'!C:D,2,FALSE)*Q10))</f>
        <v/>
      </c>
      <c r="S10" s="115" t="str">
        <f t="shared" ref="S10:S14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'(参考)諸謝金・宿泊料'!B:C,2,FALSE)),"",VLOOKUP(報告書!$N$17,'(参考)諸謝金・宿泊料'!B:C,2,FALSE)),'(参考)諸謝金・宿泊料'!$C:$F,3,FALSE)),""),IF(S10=1,MIN(O10,VLOOKUP(IF(ISNA(VLOOKUP(報告書!$N$17,'(参考)諸謝金・宿泊料'!B:C,2,FALSE)),"",VLOOKUP(報告書!$N$17,'(参考)諸謝金・宿泊料'!B:C,2,FALSE)),'(参考)諸謝金・宿泊料'!$C:$F,4,FALSE)),""))</f>
        <v/>
      </c>
      <c r="U10" s="116">
        <f t="shared" ref="U10:U14" si="3">P10</f>
        <v>0</v>
      </c>
    </row>
    <row r="11" spans="1:35" ht="30" customHeight="1">
      <c r="A11" s="105"/>
      <c r="B11" s="104"/>
      <c r="C11" s="62" t="s">
        <v>73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1"/>
        <v/>
      </c>
      <c r="O11" s="97"/>
      <c r="P11" s="107"/>
      <c r="Q11" s="114">
        <f t="shared" ref="Q11:Q14" si="4">L11</f>
        <v>0</v>
      </c>
      <c r="R11" s="112" t="str">
        <f>IF(L11="","",IF(M11&lt;IF(Q11="","",VLOOKUP(IF(ISNA(VLOOKUP(報告書!$N$17,'(参考)諸謝金・宿泊料'!B:C,2,FALSE)),"",VLOOKUP(報告書!$N$17,'(参考)諸謝金・宿泊料'!B:C,2,FALSE)),'(参考)諸謝金・宿泊料'!C:D,2,FALSE)),M11,VLOOKUP(IF(ISNA(VLOOKUP(報告書!$N$17,'(参考)諸謝金・宿泊料'!B:C,2,FALSE)),"",VLOOKUP(報告書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'(参考)諸謝金・宿泊料'!B:C,2,FALSE)),"",VLOOKUP(報告書!$N$17,'(参考)諸謝金・宿泊料'!B:C,2,FALSE)),'(参考)諸謝金・宿泊料'!$C:$F,3,FALSE)),""),IF(S11=1,MIN(O11,VLOOKUP(IF(ISNA(VLOOKUP(報告書!$N$17,'(参考)諸謝金・宿泊料'!B:C,2,FALSE)),"",VLOOKUP(報告書!$N$17,'(参考)諸謝金・宿泊料'!B:C,2,FALSE)),'(参考)諸謝金・宿泊料'!$C:$F,4,FALSE)),""))</f>
        <v/>
      </c>
      <c r="U11" s="116">
        <f t="shared" si="3"/>
        <v>0</v>
      </c>
    </row>
    <row r="12" spans="1:35" ht="30" customHeight="1">
      <c r="A12" s="105"/>
      <c r="B12" s="104"/>
      <c r="C12" s="62" t="s">
        <v>73</v>
      </c>
      <c r="D12" s="94"/>
      <c r="E12" s="88"/>
      <c r="F12" s="88"/>
      <c r="G12" s="88"/>
      <c r="H12" s="88"/>
      <c r="I12" s="87"/>
      <c r="J12" s="95"/>
      <c r="K12" s="91"/>
      <c r="L12" s="96" t="s">
        <v>105</v>
      </c>
      <c r="M12" s="97"/>
      <c r="N12" s="110" t="str">
        <f t="shared" si="1"/>
        <v/>
      </c>
      <c r="O12" s="97"/>
      <c r="P12" s="107"/>
      <c r="Q12" s="114" t="str">
        <f t="shared" si="4"/>
        <v/>
      </c>
      <c r="R12" s="112" t="str">
        <f>IF(L12="","",IF(M12&lt;IF(Q12="","",VLOOKUP(IF(ISNA(VLOOKUP(報告書!$N$17,'(参考)諸謝金・宿泊料'!B:C,2,FALSE)),"",VLOOKUP(報告書!$N$17,'(参考)諸謝金・宿泊料'!B:C,2,FALSE)),'(参考)諸謝金・宿泊料'!C:D,2,FALSE)),M12,VLOOKUP(IF(ISNA(VLOOKUP(報告書!$N$17,'(参考)諸謝金・宿泊料'!B:C,2,FALSE)),"",VLOOKUP(報告書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'(参考)諸謝金・宿泊料'!B:C,2,FALSE)),"",VLOOKUP(報告書!$N$17,'(参考)諸謝金・宿泊料'!B:C,2,FALSE)),'(参考)諸謝金・宿泊料'!$C:$F,3,FALSE)),""),IF(S12=1,MIN(O12,VLOOKUP(IF(ISNA(VLOOKUP(報告書!$N$17,'(参考)諸謝金・宿泊料'!B:C,2,FALSE)),"",VLOOKUP(報告書!$N$17,'(参考)諸謝金・宿泊料'!B:C,2,FALSE)),'(参考)諸謝金・宿泊料'!$C:$F,4,FALSE)),""))</f>
        <v/>
      </c>
      <c r="U12" s="116">
        <f t="shared" si="3"/>
        <v>0</v>
      </c>
    </row>
    <row r="13" spans="1:35" ht="30" customHeight="1">
      <c r="A13" s="105"/>
      <c r="B13" s="104"/>
      <c r="C13" s="62" t="s">
        <v>73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1"/>
        <v/>
      </c>
      <c r="O13" s="97"/>
      <c r="P13" s="107"/>
      <c r="Q13" s="114">
        <f t="shared" si="4"/>
        <v>0</v>
      </c>
      <c r="R13" s="112" t="str">
        <f>IF(L13="","",IF(M13&lt;IF(Q13="","",VLOOKUP(IF(ISNA(VLOOKUP(報告書!$N$17,'(参考)諸謝金・宿泊料'!B:C,2,FALSE)),"",VLOOKUP(報告書!$N$17,'(参考)諸謝金・宿泊料'!B:C,2,FALSE)),'(参考)諸謝金・宿泊料'!C:D,2,FALSE)),M13,VLOOKUP(IF(ISNA(VLOOKUP(報告書!$N$17,'(参考)諸謝金・宿泊料'!B:C,2,FALSE)),"",VLOOKUP(報告書!$N$17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'(参考)諸謝金・宿泊料'!B:C,2,FALSE)),"",VLOOKUP(報告書!$N$17,'(参考)諸謝金・宿泊料'!B:C,2,FALSE)),'(参考)諸謝金・宿泊料'!$C:$F,3,FALSE)),""),IF(S13=1,MIN(O13,VLOOKUP(IF(ISNA(VLOOKUP(報告書!$N$17,'(参考)諸謝金・宿泊料'!B:C,2,FALSE)),"",VLOOKUP(報告書!$N$17,'(参考)諸謝金・宿泊料'!B:C,2,FALSE)),'(参考)諸謝金・宿泊料'!$C:$F,4,FALSE)),""))</f>
        <v/>
      </c>
      <c r="U13" s="116">
        <f t="shared" si="3"/>
        <v>0</v>
      </c>
    </row>
    <row r="14" spans="1:35" ht="30" customHeight="1">
      <c r="A14" s="105"/>
      <c r="B14" s="104"/>
      <c r="C14" s="62" t="s">
        <v>73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1"/>
        <v/>
      </c>
      <c r="O14" s="97"/>
      <c r="P14" s="107"/>
      <c r="Q14" s="114">
        <f t="shared" si="4"/>
        <v>0</v>
      </c>
      <c r="R14" s="112" t="str">
        <f>IF(L14="","",IF(M14&lt;IF(Q14="","",VLOOKUP(IF(ISNA(VLOOKUP(報告書!$N$17,'(参考)諸謝金・宿泊料'!B:C,2,FALSE)),"",VLOOKUP(報告書!$N$17,'(参考)諸謝金・宿泊料'!B:C,2,FALSE)),'(参考)諸謝金・宿泊料'!C:D,2,FALSE)),M14,VLOOKUP(IF(ISNA(VLOOKUP(報告書!$N$17,'(参考)諸謝金・宿泊料'!B:C,2,FALSE)),"",VLOOKUP(報告書!$N$17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'(参考)諸謝金・宿泊料'!B:C,2,FALSE)),"",VLOOKUP(報告書!$N$17,'(参考)諸謝金・宿泊料'!B:C,2,FALSE)),'(参考)諸謝金・宿泊料'!$C:$F,3,FALSE)),""),IF(S14=1,MIN(O14,VLOOKUP(IF(ISNA(VLOOKUP(報告書!$N$17,'(参考)諸謝金・宿泊料'!B:C,2,FALSE)),"",VLOOKUP(報告書!$N$17,'(参考)諸謝金・宿泊料'!B:C,2,FALSE)),'(参考)諸謝金・宿泊料'!$C:$F,4,FALSE)),""))</f>
        <v/>
      </c>
      <c r="U14" s="116">
        <f t="shared" si="3"/>
        <v>0</v>
      </c>
    </row>
    <row r="15" spans="1:35" ht="30" customHeight="1">
      <c r="A15" s="102"/>
      <c r="B15" s="104"/>
      <c r="C15" s="62" t="s">
        <v>73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$17,'(参考)諸謝金・宿泊料'!B:C,2,FALSE)),"",VLOOKUP(報告書!$N$17,'(参考)諸謝金・宿泊料'!B:C,2,FALSE)),'(参考)諸謝金・宿泊料'!C:D,2,FALSE)),M15,VLOOKUP(IF(ISNA(VLOOKUP(報告書!$N$17,'(参考)諸謝金・宿泊料'!B:C,2,FALSE)),"",VLOOKUP(報告書!$N$17,'(参考)諸謝金・宿泊料'!B:C,2,FALSE)),'(参考)諸謝金・宿泊料'!C:D,2,FALSE)*Q15))</f>
        <v/>
      </c>
      <c r="S15" s="115" t="str">
        <f t="shared" ref="S15:S20" si="5">N15</f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'(参考)諸謝金・宿泊料'!B:C,2,FALSE)),"",VLOOKUP(報告書!$N$17,'(参考)諸謝金・宿泊料'!B:C,2,FALSE)),'(参考)諸謝金・宿泊料'!$C:$F,3,FALSE)),""),IF(S15=1,MIN(O15,VLOOKUP(IF(ISNA(VLOOKUP(報告書!$N$17,'(参考)諸謝金・宿泊料'!B:C,2,FALSE)),"",VLOOKUP(報告書!$N$17,'(参考)諸謝金・宿泊料'!B:C,2,FALSE)),'(参考)諸謝金・宿泊料'!$C:$F,4,FALSE)),""))</f>
        <v/>
      </c>
      <c r="U15" s="116">
        <f t="shared" ref="U15:U20" si="6">P15</f>
        <v>0</v>
      </c>
    </row>
    <row r="16" spans="1:35" ht="30" customHeight="1">
      <c r="A16" s="105"/>
      <c r="B16" s="104"/>
      <c r="C16" s="62" t="s">
        <v>73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7">L16</f>
        <v>0</v>
      </c>
      <c r="R16" s="112" t="str">
        <f>IF(L16="","",IF(M16&lt;IF(Q16="","",VLOOKUP(IF(ISNA(VLOOKUP(報告書!$N$17,'(参考)諸謝金・宿泊料'!B:C,2,FALSE)),"",VLOOKUP(報告書!$N$17,'(参考)諸謝金・宿泊料'!B:C,2,FALSE)),'(参考)諸謝金・宿泊料'!C:D,2,FALSE)),M16,VLOOKUP(IF(ISNA(VLOOKUP(報告書!$N$17,'(参考)諸謝金・宿泊料'!B:C,2,FALSE)),"",VLOOKUP(報告書!$N$17,'(参考)諸謝金・宿泊料'!B:C,2,FALSE)),'(参考)諸謝金・宿泊料'!C:D,2,FALSE)*Q16))</f>
        <v/>
      </c>
      <c r="S16" s="115" t="str">
        <f t="shared" si="5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'(参考)諸謝金・宿泊料'!B:C,2,FALSE)),"",VLOOKUP(報告書!$N$17,'(参考)諸謝金・宿泊料'!B:C,2,FALSE)),'(参考)諸謝金・宿泊料'!$C:$F,3,FALSE)),""),IF(S16=1,MIN(O16,VLOOKUP(IF(ISNA(VLOOKUP(報告書!$N$17,'(参考)諸謝金・宿泊料'!B:C,2,FALSE)),"",VLOOKUP(報告書!$N$17,'(参考)諸謝金・宿泊料'!B:C,2,FALSE)),'(参考)諸謝金・宿泊料'!$C:$F,4,FALSE)),""))</f>
        <v/>
      </c>
      <c r="U16" s="116">
        <f t="shared" si="6"/>
        <v>0</v>
      </c>
    </row>
    <row r="17" spans="1:21" ht="30" customHeight="1">
      <c r="A17" s="105"/>
      <c r="B17" s="104"/>
      <c r="C17" s="62" t="s">
        <v>73</v>
      </c>
      <c r="D17" s="94"/>
      <c r="E17" s="88"/>
      <c r="F17" s="88"/>
      <c r="G17" s="88"/>
      <c r="H17" s="88"/>
      <c r="I17" s="87"/>
      <c r="J17" s="95"/>
      <c r="K17" s="91"/>
      <c r="L17" s="96" t="s">
        <v>105</v>
      </c>
      <c r="M17" s="97"/>
      <c r="N17" s="110" t="str">
        <f t="shared" si="0"/>
        <v/>
      </c>
      <c r="O17" s="97"/>
      <c r="P17" s="107"/>
      <c r="Q17" s="114" t="str">
        <f t="shared" si="7"/>
        <v/>
      </c>
      <c r="R17" s="112" t="str">
        <f>IF(L17="","",IF(M17&lt;IF(Q17="","",VLOOKUP(IF(ISNA(VLOOKUP(報告書!$N$17,'(参考)諸謝金・宿泊料'!B:C,2,FALSE)),"",VLOOKUP(報告書!$N$17,'(参考)諸謝金・宿泊料'!B:C,2,FALSE)),'(参考)諸謝金・宿泊料'!C:D,2,FALSE)),M17,VLOOKUP(IF(ISNA(VLOOKUP(報告書!$N$17,'(参考)諸謝金・宿泊料'!B:C,2,FALSE)),"",VLOOKUP(報告書!$N$17,'(参考)諸謝金・宿泊料'!B:C,2,FALSE)),'(参考)諸謝金・宿泊料'!C:D,2,FALSE)*Q17))</f>
        <v/>
      </c>
      <c r="S17" s="115" t="str">
        <f t="shared" si="5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'(参考)諸謝金・宿泊料'!B:C,2,FALSE)),"",VLOOKUP(報告書!$N$17,'(参考)諸謝金・宿泊料'!B:C,2,FALSE)),'(参考)諸謝金・宿泊料'!$C:$F,3,FALSE)),""),IF(S17=1,MIN(O17,VLOOKUP(IF(ISNA(VLOOKUP(報告書!$N$17,'(参考)諸謝金・宿泊料'!B:C,2,FALSE)),"",VLOOKUP(報告書!$N$17,'(参考)諸謝金・宿泊料'!B:C,2,FALSE)),'(参考)諸謝金・宿泊料'!$C:$F,4,FALSE)),""))</f>
        <v/>
      </c>
      <c r="U17" s="116">
        <f t="shared" si="6"/>
        <v>0</v>
      </c>
    </row>
    <row r="18" spans="1:21" ht="30" customHeight="1">
      <c r="A18" s="105"/>
      <c r="B18" s="104"/>
      <c r="C18" s="62" t="s">
        <v>73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7"/>
        <v>0</v>
      </c>
      <c r="R18" s="112" t="str">
        <f>IF(L18="","",IF(M18&lt;IF(Q18="","",VLOOKUP(IF(ISNA(VLOOKUP(報告書!$N$17,'(参考)諸謝金・宿泊料'!B:C,2,FALSE)),"",VLOOKUP(報告書!$N$17,'(参考)諸謝金・宿泊料'!B:C,2,FALSE)),'(参考)諸謝金・宿泊料'!C:D,2,FALSE)),M18,VLOOKUP(IF(ISNA(VLOOKUP(報告書!$N$17,'(参考)諸謝金・宿泊料'!B:C,2,FALSE)),"",VLOOKUP(報告書!$N$17,'(参考)諸謝金・宿泊料'!B:C,2,FALSE)),'(参考)諸謝金・宿泊料'!C:D,2,FALSE)*Q18))</f>
        <v/>
      </c>
      <c r="S18" s="115" t="str">
        <f t="shared" si="5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'(参考)諸謝金・宿泊料'!B:C,2,FALSE)),"",VLOOKUP(報告書!$N$17,'(参考)諸謝金・宿泊料'!B:C,2,FALSE)),'(参考)諸謝金・宿泊料'!$C:$F,3,FALSE)),""),IF(S18=1,MIN(O18,VLOOKUP(IF(ISNA(VLOOKUP(報告書!$N$17,'(参考)諸謝金・宿泊料'!B:C,2,FALSE)),"",VLOOKUP(報告書!$N$17,'(参考)諸謝金・宿泊料'!B:C,2,FALSE)),'(参考)諸謝金・宿泊料'!$C:$F,4,FALSE)),""))</f>
        <v/>
      </c>
      <c r="U18" s="116">
        <f t="shared" si="6"/>
        <v>0</v>
      </c>
    </row>
    <row r="19" spans="1:21" ht="30" customHeight="1">
      <c r="A19" s="105"/>
      <c r="B19" s="104"/>
      <c r="C19" s="62" t="s">
        <v>73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7"/>
        <v>0</v>
      </c>
      <c r="R19" s="112" t="str">
        <f>IF(L19="","",IF(M19&lt;IF(Q19="","",VLOOKUP(IF(ISNA(VLOOKUP(報告書!$N$17,'(参考)諸謝金・宿泊料'!B:C,2,FALSE)),"",VLOOKUP(報告書!$N$17,'(参考)諸謝金・宿泊料'!B:C,2,FALSE)),'(参考)諸謝金・宿泊料'!C:D,2,FALSE)),M19,VLOOKUP(IF(ISNA(VLOOKUP(報告書!$N$17,'(参考)諸謝金・宿泊料'!B:C,2,FALSE)),"",VLOOKUP(報告書!$N$17,'(参考)諸謝金・宿泊料'!B:C,2,FALSE)),'(参考)諸謝金・宿泊料'!C:D,2,FALSE)*Q19))</f>
        <v/>
      </c>
      <c r="S19" s="115" t="str">
        <f t="shared" si="5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'(参考)諸謝金・宿泊料'!B:C,2,FALSE)),"",VLOOKUP(報告書!$N$17,'(参考)諸謝金・宿泊料'!B:C,2,FALSE)),'(参考)諸謝金・宿泊料'!$C:$F,3,FALSE)),""),IF(S19=1,MIN(O19,VLOOKUP(IF(ISNA(VLOOKUP(報告書!$N$17,'(参考)諸謝金・宿泊料'!B:C,2,FALSE)),"",VLOOKUP(報告書!$N$17,'(参考)諸謝金・宿泊料'!B:C,2,FALSE)),'(参考)諸謝金・宿泊料'!$C:$F,4,FALSE)),""))</f>
        <v/>
      </c>
      <c r="U19" s="116">
        <f t="shared" si="6"/>
        <v>0</v>
      </c>
    </row>
    <row r="20" spans="1:21" ht="30" customHeight="1" thickBot="1">
      <c r="A20" s="105"/>
      <c r="B20" s="104"/>
      <c r="C20" s="62" t="s">
        <v>73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7"/>
        <v>0</v>
      </c>
      <c r="R20" s="112" t="str">
        <f>IF(L20="","",IF(M20&lt;IF(Q20="","",VLOOKUP(IF(ISNA(VLOOKUP(報告書!$N$17,'(参考)諸謝金・宿泊料'!B:C,2,FALSE)),"",VLOOKUP(報告書!$N$17,'(参考)諸謝金・宿泊料'!B:C,2,FALSE)),'(参考)諸謝金・宿泊料'!C:D,2,FALSE)),M20,VLOOKUP(IF(ISNA(VLOOKUP(報告書!$N$17,'(参考)諸謝金・宿泊料'!B:C,2,FALSE)),"",VLOOKUP(報告書!$N$17,'(参考)諸謝金・宿泊料'!B:C,2,FALSE)),'(参考)諸謝金・宿泊料'!C:D,2,FALSE)*Q20))</f>
        <v/>
      </c>
      <c r="S20" s="127" t="str">
        <f t="shared" si="5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$17,'(参考)諸謝金・宿泊料'!B:C,2,FALSE)),"",VLOOKUP(報告書!$N$17,'(参考)諸謝金・宿泊料'!B:C,2,FALSE)),'(参考)諸謝金・宿泊料'!$C:$F,3,FALSE)),""),IF(S20=1,MIN(O20,VLOOKUP(IF(ISNA(VLOOKUP(報告書!$N$17,'(参考)諸謝金・宿泊料'!B:C,2,FALSE)),"",VLOOKUP(報告書!$N$17,'(参考)諸謝金・宿泊料'!B:C,2,FALSE)),'(参考)諸謝金・宿泊料'!$C:$F,4,FALSE)),""))</f>
        <v/>
      </c>
      <c r="U20" s="128">
        <f t="shared" si="6"/>
        <v>0</v>
      </c>
    </row>
    <row r="21" spans="1:21" ht="30" customHeight="1" thickBot="1">
      <c r="A21" s="184" t="s">
        <v>98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8">SUM(L9:L20)</f>
        <v>0</v>
      </c>
      <c r="M21" s="122">
        <f t="shared" si="8"/>
        <v>0</v>
      </c>
      <c r="N21" s="122">
        <f t="shared" si="8"/>
        <v>0</v>
      </c>
      <c r="O21" s="122">
        <f t="shared" si="8"/>
        <v>0</v>
      </c>
      <c r="P21" s="123">
        <f t="shared" si="8"/>
        <v>0</v>
      </c>
      <c r="Q21" s="121">
        <f t="shared" si="8"/>
        <v>0</v>
      </c>
      <c r="R21" s="122">
        <f t="shared" si="8"/>
        <v>0</v>
      </c>
      <c r="S21" s="123">
        <f t="shared" si="8"/>
        <v>0</v>
      </c>
      <c r="T21" s="122">
        <f t="shared" si="8"/>
        <v>0</v>
      </c>
      <c r="U21" s="124">
        <f t="shared" si="8"/>
        <v>0</v>
      </c>
    </row>
    <row r="22" spans="1:21" ht="16.5" thickBot="1">
      <c r="A22" s="177" t="s">
        <v>99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100</v>
      </c>
      <c r="R23" s="179"/>
      <c r="S23" s="179"/>
      <c r="T23" s="179"/>
      <c r="U23" s="117">
        <f>SUM(T5,R21,T21,U21)</f>
        <v>0</v>
      </c>
    </row>
    <row r="24" spans="1:21" ht="17.2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101</v>
      </c>
      <c r="R24" s="179"/>
      <c r="S24" s="179"/>
      <c r="T24" s="179"/>
      <c r="U24" s="117">
        <f>IF(P23-U23&lt;0,"-",P23-U23)</f>
        <v>0</v>
      </c>
    </row>
    <row r="25" spans="1:21" ht="30" customHeight="1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103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104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S6:T6"/>
    <mergeCell ref="A27:K46"/>
    <mergeCell ref="L27:U46"/>
    <mergeCell ref="A1:U1"/>
    <mergeCell ref="A2:F2"/>
    <mergeCell ref="G2:H2"/>
    <mergeCell ref="I2:K2"/>
    <mergeCell ref="L5:N5"/>
    <mergeCell ref="O5:P5"/>
    <mergeCell ref="Q5:S5"/>
    <mergeCell ref="T5:U5"/>
    <mergeCell ref="A47:U47"/>
    <mergeCell ref="A3:U3"/>
    <mergeCell ref="B5:D5"/>
    <mergeCell ref="L4:P4"/>
    <mergeCell ref="Q4:U4"/>
    <mergeCell ref="A22:K22"/>
    <mergeCell ref="L23:O23"/>
    <mergeCell ref="Q23:T23"/>
    <mergeCell ref="Q24:T24"/>
    <mergeCell ref="A26:K26"/>
    <mergeCell ref="L26:U26"/>
    <mergeCell ref="A21:H21"/>
    <mergeCell ref="B6:D6"/>
    <mergeCell ref="L6:M6"/>
    <mergeCell ref="N6:O6"/>
    <mergeCell ref="Q6:R6"/>
  </mergeCells>
  <phoneticPr fontId="5"/>
  <conditionalFormatting sqref="A9:B20 D9:M20 O9:P20">
    <cfRule type="containsBlanks" dxfId="4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97">
        <f>報告書!Y18</f>
        <v>0</v>
      </c>
      <c r="C5" s="197"/>
      <c r="D5" s="197"/>
      <c r="E5" s="8"/>
      <c r="F5" s="8"/>
      <c r="K5" s="36"/>
      <c r="L5" s="188" t="s">
        <v>66</v>
      </c>
      <c r="M5" s="189"/>
      <c r="N5" s="189"/>
      <c r="O5" s="190" t="str">
        <f>IF(J21&lt;8,"",J21*37)</f>
        <v/>
      </c>
      <c r="P5" s="191"/>
      <c r="Q5" s="188" t="s">
        <v>66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67</v>
      </c>
      <c r="B6" s="197">
        <f>報告書!N18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02"/>
      <c r="B9" s="103"/>
      <c r="C9" s="61" t="s">
        <v>73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$18,'(参考)諸謝金・宿泊料'!B:C,2,FALSE)),"",VLOOKUP(報告書!$N$18,'(参考)諸謝金・宿泊料'!B:C,2,FALSE)),'(参考)諸謝金・宿泊料'!C:D,2,FALSE)),M9,VLOOKUP(IF(ISNA(VLOOKUP(報告書!$N$18,'(参考)諸謝金・宿泊料'!B:C,2,FALSE)),"",VLOOKUP(報告書!$N$18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'(参考)諸謝金・宿泊料'!B:C,2,FALSE)),"",VLOOKUP(報告書!$N$18,'(参考)諸謝金・宿泊料'!B:C,2,FALSE)),'(参考)諸謝金・宿泊料'!$C:$F,3,FALSE)),""),IF(S9=1,MIN(O9,VLOOKUP(IF(ISNA(VLOOKUP(報告書!$N$18,'(参考)諸謝金・宿泊料'!B:C,2,FALSE)),"",VLOOKUP(報告書!$N$18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73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$18,'(参考)諸謝金・宿泊料'!B:C,2,FALSE)),"",VLOOKUP(報告書!$N$18,'(参考)諸謝金・宿泊料'!B:C,2,FALSE)),'(参考)諸謝金・宿泊料'!C:D,2,FALSE)),M10,VLOOKUP(IF(ISNA(VLOOKUP(報告書!$N$18,'(参考)諸謝金・宿泊料'!B:C,2,FALSE)),"",VLOOKUP(報告書!$N$18,'(参考)諸謝金・宿泊料'!B:C,2,FALSE)),'(参考)諸謝金・宿泊料'!C:D,2,FALSE)*Q10))</f>
        <v/>
      </c>
      <c r="S10" s="115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'(参考)諸謝金・宿泊料'!B:C,2,FALSE)),"",VLOOKUP(報告書!$N$18,'(参考)諸謝金・宿泊料'!B:C,2,FALSE)),'(参考)諸謝金・宿泊料'!$C:$F,3,FALSE)),""),IF(S10=1,MIN(O10,VLOOKUP(IF(ISNA(VLOOKUP(報告書!$N$18,'(参考)諸謝金・宿泊料'!B:C,2,FALSE)),"",VLOOKUP(報告書!$N$18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73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$18,'(参考)諸謝金・宿泊料'!B:C,2,FALSE)),"",VLOOKUP(報告書!$N$18,'(参考)諸謝金・宿泊料'!B:C,2,FALSE)),'(参考)諸謝金・宿泊料'!C:D,2,FALSE)),M11,VLOOKUP(IF(ISNA(VLOOKUP(報告書!$N$18,'(参考)諸謝金・宿泊料'!B:C,2,FALSE)),"",VLOOKUP(報告書!$N$18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'(参考)諸謝金・宿泊料'!B:C,2,FALSE)),"",VLOOKUP(報告書!$N$18,'(参考)諸謝金・宿泊料'!B:C,2,FALSE)),'(参考)諸謝金・宿泊料'!$C:$F,3,FALSE)),""),IF(S11=1,MIN(O11,VLOOKUP(IF(ISNA(VLOOKUP(報告書!$N$18,'(参考)諸謝金・宿泊料'!B:C,2,FALSE)),"",VLOOKUP(報告書!$N$18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73</v>
      </c>
      <c r="D12" s="94"/>
      <c r="E12" s="88"/>
      <c r="F12" s="88"/>
      <c r="G12" s="88"/>
      <c r="H12" s="88"/>
      <c r="I12" s="87"/>
      <c r="J12" s="95"/>
      <c r="K12" s="91"/>
      <c r="L12" s="96" t="s">
        <v>105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$18,'(参考)諸謝金・宿泊料'!B:C,2,FALSE)),"",VLOOKUP(報告書!$N$18,'(参考)諸謝金・宿泊料'!B:C,2,FALSE)),'(参考)諸謝金・宿泊料'!C:D,2,FALSE)),M12,VLOOKUP(IF(ISNA(VLOOKUP(報告書!$N$18,'(参考)諸謝金・宿泊料'!B:C,2,FALSE)),"",VLOOKUP(報告書!$N$18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'(参考)諸謝金・宿泊料'!B:C,2,FALSE)),"",VLOOKUP(報告書!$N$18,'(参考)諸謝金・宿泊料'!B:C,2,FALSE)),'(参考)諸謝金・宿泊料'!$C:$F,3,FALSE)),""),IF(S12=1,MIN(O12,VLOOKUP(IF(ISNA(VLOOKUP(報告書!$N$18,'(参考)諸謝金・宿泊料'!B:C,2,FALSE)),"",VLOOKUP(報告書!$N$18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73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$18,'(参考)諸謝金・宿泊料'!B:C,2,FALSE)),"",VLOOKUP(報告書!$N$18,'(参考)諸謝金・宿泊料'!B:C,2,FALSE)),'(参考)諸謝金・宿泊料'!C:D,2,FALSE)),M13,VLOOKUP(IF(ISNA(VLOOKUP(報告書!$N$18,'(参考)諸謝金・宿泊料'!B:C,2,FALSE)),"",VLOOKUP(報告書!$N$18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'(参考)諸謝金・宿泊料'!B:C,2,FALSE)),"",VLOOKUP(報告書!$N$18,'(参考)諸謝金・宿泊料'!B:C,2,FALSE)),'(参考)諸謝金・宿泊料'!$C:$F,3,FALSE)),""),IF(S13=1,MIN(O13,VLOOKUP(IF(ISNA(VLOOKUP(報告書!$N$18,'(参考)諸謝金・宿泊料'!B:C,2,FALSE)),"",VLOOKUP(報告書!$N$18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73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$18,'(参考)諸謝金・宿泊料'!B:C,2,FALSE)),"",VLOOKUP(報告書!$N$18,'(参考)諸謝金・宿泊料'!B:C,2,FALSE)),'(参考)諸謝金・宿泊料'!C:D,2,FALSE)),M14,VLOOKUP(IF(ISNA(VLOOKUP(報告書!$N$18,'(参考)諸謝金・宿泊料'!B:C,2,FALSE)),"",VLOOKUP(報告書!$N$18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'(参考)諸謝金・宿泊料'!B:C,2,FALSE)),"",VLOOKUP(報告書!$N$18,'(参考)諸謝金・宿泊料'!B:C,2,FALSE)),'(参考)諸謝金・宿泊料'!$C:$F,3,FALSE)),""),IF(S14=1,MIN(O14,VLOOKUP(IF(ISNA(VLOOKUP(報告書!$N$18,'(参考)諸謝金・宿泊料'!B:C,2,FALSE)),"",VLOOKUP(報告書!$N$18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73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$18,'(参考)諸謝金・宿泊料'!B:C,2,FALSE)),"",VLOOKUP(報告書!$N$18,'(参考)諸謝金・宿泊料'!B:C,2,FALSE)),'(参考)諸謝金・宿泊料'!C:D,2,FALSE)),M15,VLOOKUP(IF(ISNA(VLOOKUP(報告書!$N$18,'(参考)諸謝金・宿泊料'!B:C,2,FALSE)),"",VLOOKUP(報告書!$N$18,'(参考)諸謝金・宿泊料'!B:C,2,FALSE)),'(参考)諸謝金・宿泊料'!C:D,2,FALSE)*Q15))</f>
        <v/>
      </c>
      <c r="S15" s="115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'(参考)諸謝金・宿泊料'!B:C,2,FALSE)),"",VLOOKUP(報告書!$N$18,'(参考)諸謝金・宿泊料'!B:C,2,FALSE)),'(参考)諸謝金・宿泊料'!$C:$F,3,FALSE)),""),IF(S15=1,MIN(O15,VLOOKUP(IF(ISNA(VLOOKUP(報告書!$N$18,'(参考)諸謝金・宿泊料'!B:C,2,FALSE)),"",VLOOKUP(報告書!$N$18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73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$18,'(参考)諸謝金・宿泊料'!B:C,2,FALSE)),"",VLOOKUP(報告書!$N$18,'(参考)諸謝金・宿泊料'!B:C,2,FALSE)),'(参考)諸謝金・宿泊料'!C:D,2,FALSE)),M16,VLOOKUP(IF(ISNA(VLOOKUP(報告書!$N$18,'(参考)諸謝金・宿泊料'!B:C,2,FALSE)),"",VLOOKUP(報告書!$N$18,'(参考)諸謝金・宿泊料'!B:C,2,FALSE)),'(参考)諸謝金・宿泊料'!C:D,2,FALSE)*Q16))</f>
        <v/>
      </c>
      <c r="S16" s="115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'(参考)諸謝金・宿泊料'!B:C,2,FALSE)),"",VLOOKUP(報告書!$N$18,'(参考)諸謝金・宿泊料'!B:C,2,FALSE)),'(参考)諸謝金・宿泊料'!$C:$F,3,FALSE)),""),IF(S16=1,MIN(O16,VLOOKUP(IF(ISNA(VLOOKUP(報告書!$N$18,'(参考)諸謝金・宿泊料'!B:C,2,FALSE)),"",VLOOKUP(報告書!$N$18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73</v>
      </c>
      <c r="D17" s="94"/>
      <c r="E17" s="88"/>
      <c r="F17" s="88"/>
      <c r="G17" s="88"/>
      <c r="H17" s="88"/>
      <c r="I17" s="87"/>
      <c r="J17" s="95"/>
      <c r="K17" s="91"/>
      <c r="L17" s="96" t="s">
        <v>105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$18,'(参考)諸謝金・宿泊料'!B:C,2,FALSE)),"",VLOOKUP(報告書!$N$18,'(参考)諸謝金・宿泊料'!B:C,2,FALSE)),'(参考)諸謝金・宿泊料'!C:D,2,FALSE)),M17,VLOOKUP(IF(ISNA(VLOOKUP(報告書!$N$18,'(参考)諸謝金・宿泊料'!B:C,2,FALSE)),"",VLOOKUP(報告書!$N$18,'(参考)諸謝金・宿泊料'!B:C,2,FALSE)),'(参考)諸謝金・宿泊料'!C:D,2,FALSE)*Q17))</f>
        <v/>
      </c>
      <c r="S17" s="115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'(参考)諸謝金・宿泊料'!B:C,2,FALSE)),"",VLOOKUP(報告書!$N$18,'(参考)諸謝金・宿泊料'!B:C,2,FALSE)),'(参考)諸謝金・宿泊料'!$C:$F,3,FALSE)),""),IF(S17=1,MIN(O17,VLOOKUP(IF(ISNA(VLOOKUP(報告書!$N$18,'(参考)諸謝金・宿泊料'!B:C,2,FALSE)),"",VLOOKUP(報告書!$N$18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73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$18,'(参考)諸謝金・宿泊料'!B:C,2,FALSE)),"",VLOOKUP(報告書!$N$18,'(参考)諸謝金・宿泊料'!B:C,2,FALSE)),'(参考)諸謝金・宿泊料'!C:D,2,FALSE)),M18,VLOOKUP(IF(ISNA(VLOOKUP(報告書!$N$18,'(参考)諸謝金・宿泊料'!B:C,2,FALSE)),"",VLOOKUP(報告書!$N$18,'(参考)諸謝金・宿泊料'!B:C,2,FALSE)),'(参考)諸謝金・宿泊料'!C:D,2,FALSE)*Q18))</f>
        <v/>
      </c>
      <c r="S18" s="115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'(参考)諸謝金・宿泊料'!B:C,2,FALSE)),"",VLOOKUP(報告書!$N$18,'(参考)諸謝金・宿泊料'!B:C,2,FALSE)),'(参考)諸謝金・宿泊料'!$C:$F,3,FALSE)),""),IF(S18=1,MIN(O18,VLOOKUP(IF(ISNA(VLOOKUP(報告書!$N$18,'(参考)諸謝金・宿泊料'!B:C,2,FALSE)),"",VLOOKUP(報告書!$N$18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73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$18,'(参考)諸謝金・宿泊料'!B:C,2,FALSE)),"",VLOOKUP(報告書!$N$18,'(参考)諸謝金・宿泊料'!B:C,2,FALSE)),'(参考)諸謝金・宿泊料'!C:D,2,FALSE)),M19,VLOOKUP(IF(ISNA(VLOOKUP(報告書!$N$18,'(参考)諸謝金・宿泊料'!B:C,2,FALSE)),"",VLOOKUP(報告書!$N$18,'(参考)諸謝金・宿泊料'!B:C,2,FALSE)),'(参考)諸謝金・宿泊料'!C:D,2,FALSE)*Q19))</f>
        <v/>
      </c>
      <c r="S19" s="115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'(参考)諸謝金・宿泊料'!B:C,2,FALSE)),"",VLOOKUP(報告書!$N$18,'(参考)諸謝金・宿泊料'!B:C,2,FALSE)),'(参考)諸謝金・宿泊料'!$C:$F,3,FALSE)),""),IF(S19=1,MIN(O19,VLOOKUP(IF(ISNA(VLOOKUP(報告書!$N$18,'(参考)諸謝金・宿泊料'!B:C,2,FALSE)),"",VLOOKUP(報告書!$N$18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73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$18,'(参考)諸謝金・宿泊料'!B:C,2,FALSE)),"",VLOOKUP(報告書!$N$18,'(参考)諸謝金・宿泊料'!B:C,2,FALSE)),'(参考)諸謝金・宿泊料'!C:D,2,FALSE)),M20,VLOOKUP(IF(ISNA(VLOOKUP(報告書!$N$18,'(参考)諸謝金・宿泊料'!B:C,2,FALSE)),"",VLOOKUP(報告書!$N$18,'(参考)諸謝金・宿泊料'!B:C,2,FALSE)),'(参考)諸謝金・宿泊料'!C:D,2,FALSE)*Q20))</f>
        <v/>
      </c>
      <c r="S20" s="127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$18,'(参考)諸謝金・宿泊料'!B:C,2,FALSE)),"",VLOOKUP(報告書!$N$18,'(参考)諸謝金・宿泊料'!B:C,2,FALSE)),'(参考)諸謝金・宿泊料'!$C:$F,3,FALSE)),""),IF(S20=1,MIN(O20,VLOOKUP(IF(ISNA(VLOOKUP(報告書!$N$18,'(参考)諸謝金・宿泊料'!B:C,2,FALSE)),"",VLOOKUP(報告書!$N$18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84" t="s">
        <v>98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77" t="s">
        <v>99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100</v>
      </c>
      <c r="R23" s="179"/>
      <c r="S23" s="179"/>
      <c r="T23" s="179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101</v>
      </c>
      <c r="R24" s="179"/>
      <c r="S24" s="179"/>
      <c r="T24" s="179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103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104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</mergeCells>
  <phoneticPr fontId="5"/>
  <conditionalFormatting sqref="A9:B20 O9:P20">
    <cfRule type="containsBlanks" dxfId="3" priority="3">
      <formula>LEN(TRIM(A9))=0</formula>
    </cfRule>
  </conditionalFormatting>
  <conditionalFormatting sqref="D9:M20">
    <cfRule type="containsBlanks" dxfId="2" priority="1">
      <formula>LEN(TRIM(D9))=0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7"/>
  <sheetViews>
    <sheetView showZeros="0" view="pageBreakPreview" zoomScale="80" zoomScaleNormal="70" zoomScaleSheetLayoutView="80" workbookViewId="0">
      <selection activeCell="A9" sqref="A9"/>
    </sheetView>
  </sheetViews>
  <sheetFormatPr defaultColWidth="2.37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375" style="9" customWidth="1"/>
    <col min="6" max="6" width="18.75" style="9" customWidth="1"/>
    <col min="7" max="7" width="12.375" style="9" customWidth="1"/>
    <col min="8" max="8" width="18.75" style="9" customWidth="1"/>
    <col min="9" max="9" width="8.875" style="9" customWidth="1"/>
    <col min="10" max="10" width="8.875" style="73" customWidth="1"/>
    <col min="11" max="11" width="9.375" style="73" bestFit="1" customWidth="1"/>
    <col min="12" max="21" width="10" style="9" customWidth="1"/>
    <col min="22" max="16384" width="2.375" style="9"/>
  </cols>
  <sheetData>
    <row r="1" spans="1:35" ht="15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5" ht="15.75">
      <c r="A2" s="142" t="s">
        <v>1</v>
      </c>
      <c r="B2" s="142"/>
      <c r="C2" s="142"/>
      <c r="D2" s="142"/>
      <c r="E2" s="142"/>
      <c r="F2" s="142"/>
      <c r="G2" s="183"/>
      <c r="H2" s="183"/>
      <c r="I2" s="183"/>
      <c r="J2" s="183"/>
      <c r="K2" s="183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4"/>
    </row>
    <row r="3" spans="1:35" ht="16.5" thickBot="1">
      <c r="A3" s="195" t="s">
        <v>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1:35" ht="30" customHeight="1">
      <c r="E4" s="34"/>
      <c r="F4" s="34"/>
      <c r="K4" s="35"/>
      <c r="L4" s="170" t="s">
        <v>63</v>
      </c>
      <c r="M4" s="171"/>
      <c r="N4" s="171"/>
      <c r="O4" s="171"/>
      <c r="P4" s="172"/>
      <c r="Q4" s="170" t="s">
        <v>64</v>
      </c>
      <c r="R4" s="171"/>
      <c r="S4" s="171"/>
      <c r="T4" s="171"/>
      <c r="U4" s="172"/>
    </row>
    <row r="5" spans="1:35" ht="30" customHeight="1">
      <c r="A5" s="33" t="s">
        <v>65</v>
      </c>
      <c r="B5" s="197">
        <f>報告書!Y19</f>
        <v>0</v>
      </c>
      <c r="C5" s="197"/>
      <c r="D5" s="197"/>
      <c r="E5" s="8"/>
      <c r="F5" s="8"/>
      <c r="K5" s="36"/>
      <c r="L5" s="188" t="s">
        <v>66</v>
      </c>
      <c r="M5" s="189"/>
      <c r="N5" s="189"/>
      <c r="O5" s="190" t="str">
        <f>IF(J21&lt;8,"",J21*37)</f>
        <v/>
      </c>
      <c r="P5" s="191"/>
      <c r="Q5" s="188" t="s">
        <v>66</v>
      </c>
      <c r="R5" s="189"/>
      <c r="S5" s="189"/>
      <c r="T5" s="190" t="str">
        <f>O5</f>
        <v/>
      </c>
      <c r="U5" s="191"/>
    </row>
    <row r="6" spans="1:35" ht="30" customHeight="1" thickBot="1">
      <c r="A6" s="33" t="s">
        <v>67</v>
      </c>
      <c r="B6" s="197">
        <f>報告書!N19</f>
        <v>0</v>
      </c>
      <c r="C6" s="197"/>
      <c r="D6" s="197"/>
      <c r="E6" s="8"/>
      <c r="F6" s="8"/>
      <c r="G6" s="8"/>
      <c r="H6" s="8"/>
      <c r="I6" s="8"/>
      <c r="J6" s="36"/>
      <c r="K6" s="36"/>
      <c r="L6" s="192" t="s">
        <v>68</v>
      </c>
      <c r="M6" s="193"/>
      <c r="N6" s="194" t="s">
        <v>69</v>
      </c>
      <c r="O6" s="193"/>
      <c r="P6" s="37" t="s">
        <v>70</v>
      </c>
      <c r="Q6" s="192" t="s">
        <v>68</v>
      </c>
      <c r="R6" s="193"/>
      <c r="S6" s="194" t="s">
        <v>69</v>
      </c>
      <c r="T6" s="193"/>
      <c r="U6" s="37" t="s">
        <v>70</v>
      </c>
    </row>
    <row r="7" spans="1:35" ht="30" customHeight="1">
      <c r="A7" s="38" t="s">
        <v>71</v>
      </c>
      <c r="B7" s="39" t="s">
        <v>72</v>
      </c>
      <c r="C7" s="40" t="s">
        <v>73</v>
      </c>
      <c r="D7" s="41" t="s">
        <v>74</v>
      </c>
      <c r="E7" s="42" t="s">
        <v>75</v>
      </c>
      <c r="F7" s="42" t="s">
        <v>76</v>
      </c>
      <c r="G7" s="43" t="s">
        <v>77</v>
      </c>
      <c r="H7" s="42" t="s">
        <v>76</v>
      </c>
      <c r="I7" s="42" t="s">
        <v>78</v>
      </c>
      <c r="J7" s="44" t="s">
        <v>79</v>
      </c>
      <c r="K7" s="44" t="s">
        <v>80</v>
      </c>
      <c r="L7" s="45" t="s">
        <v>81</v>
      </c>
      <c r="M7" s="46" t="s">
        <v>82</v>
      </c>
      <c r="N7" s="46" t="s">
        <v>83</v>
      </c>
      <c r="O7" s="46" t="s">
        <v>84</v>
      </c>
      <c r="P7" s="47" t="s">
        <v>85</v>
      </c>
      <c r="Q7" s="45" t="s">
        <v>81</v>
      </c>
      <c r="R7" s="46" t="s">
        <v>82</v>
      </c>
      <c r="S7" s="46" t="s">
        <v>83</v>
      </c>
      <c r="T7" s="46" t="s">
        <v>86</v>
      </c>
      <c r="U7" s="48" t="s">
        <v>85</v>
      </c>
    </row>
    <row r="8" spans="1:35" s="60" customFormat="1" ht="15.75">
      <c r="A8" s="49"/>
      <c r="B8" s="50"/>
      <c r="C8" s="51"/>
      <c r="D8" s="52"/>
      <c r="E8" s="53"/>
      <c r="F8" s="53"/>
      <c r="G8" s="54"/>
      <c r="H8" s="53"/>
      <c r="I8" s="53"/>
      <c r="J8" s="55" t="s">
        <v>87</v>
      </c>
      <c r="K8" s="50"/>
      <c r="L8" s="49" t="s">
        <v>88</v>
      </c>
      <c r="M8" s="56" t="s">
        <v>89</v>
      </c>
      <c r="N8" s="56" t="s">
        <v>90</v>
      </c>
      <c r="O8" s="57" t="s">
        <v>89</v>
      </c>
      <c r="P8" s="58" t="s">
        <v>89</v>
      </c>
      <c r="Q8" s="49" t="s">
        <v>88</v>
      </c>
      <c r="R8" s="56" t="s">
        <v>89</v>
      </c>
      <c r="S8" s="56" t="s">
        <v>90</v>
      </c>
      <c r="T8" s="57" t="s">
        <v>89</v>
      </c>
      <c r="U8" s="59" t="s">
        <v>89</v>
      </c>
    </row>
    <row r="9" spans="1:35" ht="30" customHeight="1">
      <c r="A9" s="102"/>
      <c r="B9" s="103"/>
      <c r="C9" s="61" t="s">
        <v>73</v>
      </c>
      <c r="D9" s="89"/>
      <c r="E9" s="87"/>
      <c r="F9" s="87"/>
      <c r="G9" s="87"/>
      <c r="H9" s="87"/>
      <c r="I9" s="87"/>
      <c r="J9" s="90"/>
      <c r="K9" s="91"/>
      <c r="L9" s="92"/>
      <c r="M9" s="93"/>
      <c r="N9" s="109" t="str">
        <f t="shared" ref="N9:N20" si="0">IF(I9="","",1)</f>
        <v/>
      </c>
      <c r="O9" s="93"/>
      <c r="P9" s="106"/>
      <c r="Q9" s="111">
        <f>L9</f>
        <v>0</v>
      </c>
      <c r="R9" s="112" t="str">
        <f>IF(L9="","",IF(M9&lt;IF(Q9="","",VLOOKUP(IF(ISNA(VLOOKUP(報告書!$N$19,'(参考)諸謝金・宿泊料'!B:C,2,FALSE)),"",VLOOKUP(報告書!$N$19,'(参考)諸謝金・宿泊料'!B:C,2,FALSE)),'(参考)諸謝金・宿泊料'!C:D,2,FALSE)),M9,VLOOKUP(IF(ISNA(VLOOKUP(報告書!$N$19,'(参考)諸謝金・宿泊料'!B:C,2,FALSE)),"",VLOOKUP(報告書!$N$19,'(参考)諸謝金・宿泊料'!B:C,2,FALSE)),'(参考)諸謝金・宿泊料'!C:D,2,FALSE)*Q9))</f>
        <v/>
      </c>
      <c r="S9" s="112" t="str">
        <f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$19,'(参考)諸謝金・宿泊料'!B:C,2,FALSE)),"",VLOOKUP(報告書!$N$19,'(参考)諸謝金・宿泊料'!B:C,2,FALSE)),'(参考)諸謝金・宿泊料'!$C:$F,3,FALSE)),""),IF(S9=1,MIN(O9,VLOOKUP(IF(ISNA(VLOOKUP(報告書!$N$19,'(参考)諸謝金・宿泊料'!B:C,2,FALSE)),"",VLOOKUP(報告書!$N$19,'(参考)諸謝金・宿泊料'!B:C,2,FALSE)),'(参考)諸謝金・宿泊料'!$C:$F,4,FALSE)),""))</f>
        <v/>
      </c>
      <c r="U9" s="113">
        <f t="shared" ref="U9:U20" si="1">P9</f>
        <v>0</v>
      </c>
    </row>
    <row r="10" spans="1:35" ht="30" customHeight="1">
      <c r="A10" s="102"/>
      <c r="B10" s="104"/>
      <c r="C10" s="62" t="s">
        <v>73</v>
      </c>
      <c r="D10" s="94"/>
      <c r="E10" s="88"/>
      <c r="F10" s="88"/>
      <c r="G10" s="88"/>
      <c r="H10" s="88"/>
      <c r="I10" s="87"/>
      <c r="J10" s="95"/>
      <c r="K10" s="91"/>
      <c r="L10" s="96"/>
      <c r="M10" s="97"/>
      <c r="N10" s="110" t="str">
        <f t="shared" si="0"/>
        <v/>
      </c>
      <c r="O10" s="93"/>
      <c r="P10" s="106"/>
      <c r="Q10" s="114">
        <f>L10</f>
        <v>0</v>
      </c>
      <c r="R10" s="112" t="str">
        <f>IF(L10="","",IF(M10&lt;IF(Q10="","",VLOOKUP(IF(ISNA(VLOOKUP(報告書!$N$19,'(参考)諸謝金・宿泊料'!B:C,2,FALSE)),"",VLOOKUP(報告書!$N$19,'(参考)諸謝金・宿泊料'!B:C,2,FALSE)),'(参考)諸謝金・宿泊料'!C:D,2,FALSE)),M10,VLOOKUP(IF(ISNA(VLOOKUP(報告書!$N$19,'(参考)諸謝金・宿泊料'!B:C,2,FALSE)),"",VLOOKUP(報告書!$N$19,'(参考)諸謝金・宿泊料'!B:C,2,FALSE)),'(参考)諸謝金・宿泊料'!C:D,2,FALSE)*Q10))</f>
        <v/>
      </c>
      <c r="S10" s="112" t="str">
        <f t="shared" ref="S10:S20" si="2">N10</f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$19,'(参考)諸謝金・宿泊料'!B:C,2,FALSE)),"",VLOOKUP(報告書!$N$19,'(参考)諸謝金・宿泊料'!B:C,2,FALSE)),'(参考)諸謝金・宿泊料'!$C:$F,3,FALSE)),""),IF(S10=1,MIN(O10,VLOOKUP(IF(ISNA(VLOOKUP(報告書!$N$19,'(参考)諸謝金・宿泊料'!B:C,2,FALSE)),"",VLOOKUP(報告書!$N$19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73</v>
      </c>
      <c r="D11" s="94"/>
      <c r="E11" s="87"/>
      <c r="F11" s="87"/>
      <c r="G11" s="87"/>
      <c r="H11" s="87"/>
      <c r="I11" s="87"/>
      <c r="J11" s="90"/>
      <c r="K11" s="91"/>
      <c r="L11" s="96"/>
      <c r="M11" s="97"/>
      <c r="N11" s="110" t="str">
        <f t="shared" si="0"/>
        <v/>
      </c>
      <c r="O11" s="97"/>
      <c r="P11" s="107"/>
      <c r="Q11" s="114">
        <f t="shared" ref="Q11:Q14" si="3">L11</f>
        <v>0</v>
      </c>
      <c r="R11" s="112" t="str">
        <f>IF(L11="","",IF(M11&lt;IF(Q11="","",VLOOKUP(IF(ISNA(VLOOKUP(報告書!$N$19,'(参考)諸謝金・宿泊料'!B:C,2,FALSE)),"",VLOOKUP(報告書!$N$19,'(参考)諸謝金・宿泊料'!B:C,2,FALSE)),'(参考)諸謝金・宿泊料'!C:D,2,FALSE)),M11,VLOOKUP(IF(ISNA(VLOOKUP(報告書!$N$19,'(参考)諸謝金・宿泊料'!B:C,2,FALSE)),"",VLOOKUP(報告書!$N$19,'(参考)諸謝金・宿泊料'!B:C,2,FALSE)),'(参考)諸謝金・宿泊料'!C:D,2,FALSE)*Q11))</f>
        <v/>
      </c>
      <c r="S11" s="112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$19,'(参考)諸謝金・宿泊料'!B:C,2,FALSE)),"",VLOOKUP(報告書!$N$19,'(参考)諸謝金・宿泊料'!B:C,2,FALSE)),'(参考)諸謝金・宿泊料'!$C:$F,3,FALSE)),""),IF(S11=1,MIN(O11,VLOOKUP(IF(ISNA(VLOOKUP(報告書!$N$19,'(参考)諸謝金・宿泊料'!B:C,2,FALSE)),"",VLOOKUP(報告書!$N$19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73</v>
      </c>
      <c r="D12" s="94"/>
      <c r="E12" s="88"/>
      <c r="F12" s="88"/>
      <c r="G12" s="88"/>
      <c r="H12" s="88"/>
      <c r="I12" s="87"/>
      <c r="J12" s="95"/>
      <c r="K12" s="91"/>
      <c r="L12" s="96" t="s">
        <v>105</v>
      </c>
      <c r="M12" s="97"/>
      <c r="N12" s="110" t="str">
        <f t="shared" si="0"/>
        <v/>
      </c>
      <c r="O12" s="97"/>
      <c r="P12" s="107"/>
      <c r="Q12" s="114" t="str">
        <f t="shared" si="3"/>
        <v/>
      </c>
      <c r="R12" s="112" t="str">
        <f>IF(L12="","",IF(M12&lt;IF(Q12="","",VLOOKUP(IF(ISNA(VLOOKUP(報告書!$N$19,'(参考)諸謝金・宿泊料'!B:C,2,FALSE)),"",VLOOKUP(報告書!$N$19,'(参考)諸謝金・宿泊料'!B:C,2,FALSE)),'(参考)諸謝金・宿泊料'!C:D,2,FALSE)),M12,VLOOKUP(IF(ISNA(VLOOKUP(報告書!$N$19,'(参考)諸謝金・宿泊料'!B:C,2,FALSE)),"",VLOOKUP(報告書!$N$19,'(参考)諸謝金・宿泊料'!B:C,2,FALSE)),'(参考)諸謝金・宿泊料'!C:D,2,FALSE)*Q12))</f>
        <v/>
      </c>
      <c r="S12" s="112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$19,'(参考)諸謝金・宿泊料'!B:C,2,FALSE)),"",VLOOKUP(報告書!$N$19,'(参考)諸謝金・宿泊料'!B:C,2,FALSE)),'(参考)諸謝金・宿泊料'!$C:$F,3,FALSE)),""),IF(S12=1,MIN(O12,VLOOKUP(IF(ISNA(VLOOKUP(報告書!$N$19,'(参考)諸謝金・宿泊料'!B:C,2,FALSE)),"",VLOOKUP(報告書!$N$19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73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$19,'(参考)諸謝金・宿泊料'!B:C,2,FALSE)),"",VLOOKUP(報告書!$N$19,'(参考)諸謝金・宿泊料'!B:C,2,FALSE)),'(参考)諸謝金・宿泊料'!C:D,2,FALSE)),M13,VLOOKUP(IF(ISNA(VLOOKUP(報告書!$N$19,'(参考)諸謝金・宿泊料'!B:C,2,FALSE)),"",VLOOKUP(報告書!$N$19,'(参考)諸謝金・宿泊料'!B:C,2,FALSE)),'(参考)諸謝金・宿泊料'!C:D,2,FALSE)*Q13))</f>
        <v/>
      </c>
      <c r="S13" s="112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$19,'(参考)諸謝金・宿泊料'!B:C,2,FALSE)),"",VLOOKUP(報告書!$N$19,'(参考)諸謝金・宿泊料'!B:C,2,FALSE)),'(参考)諸謝金・宿泊料'!$C:$F,3,FALSE)),""),IF(S13=1,MIN(O13,VLOOKUP(IF(ISNA(VLOOKUP(報告書!$N$19,'(参考)諸謝金・宿泊料'!B:C,2,FALSE)),"",VLOOKUP(報告書!$N$19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5"/>
      <c r="B14" s="104"/>
      <c r="C14" s="62" t="s">
        <v>73</v>
      </c>
      <c r="D14" s="94"/>
      <c r="E14" s="88"/>
      <c r="F14" s="88"/>
      <c r="G14" s="98"/>
      <c r="H14" s="98"/>
      <c r="I14" s="87"/>
      <c r="J14" s="95"/>
      <c r="K14" s="99"/>
      <c r="L14" s="96"/>
      <c r="M14" s="97"/>
      <c r="N14" s="110" t="str">
        <f t="shared" si="0"/>
        <v/>
      </c>
      <c r="O14" s="97"/>
      <c r="P14" s="107"/>
      <c r="Q14" s="114">
        <f t="shared" si="3"/>
        <v>0</v>
      </c>
      <c r="R14" s="112" t="str">
        <f>IF(L14="","",IF(M14&lt;IF(Q14="","",VLOOKUP(IF(ISNA(VLOOKUP(報告書!$N$19,'(参考)諸謝金・宿泊料'!B:C,2,FALSE)),"",VLOOKUP(報告書!$N$19,'(参考)諸謝金・宿泊料'!B:C,2,FALSE)),'(参考)諸謝金・宿泊料'!C:D,2,FALSE)),M14,VLOOKUP(IF(ISNA(VLOOKUP(報告書!$N$19,'(参考)諸謝金・宿泊料'!B:C,2,FALSE)),"",VLOOKUP(報告書!$N$19,'(参考)諸謝金・宿泊料'!B:C,2,FALSE)),'(参考)諸謝金・宿泊料'!C:D,2,FALSE)*Q14))</f>
        <v/>
      </c>
      <c r="S14" s="112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$19,'(参考)諸謝金・宿泊料'!B:C,2,FALSE)),"",VLOOKUP(報告書!$N$19,'(参考)諸謝金・宿泊料'!B:C,2,FALSE)),'(参考)諸謝金・宿泊料'!$C:$F,3,FALSE)),""),IF(S14=1,MIN(O14,VLOOKUP(IF(ISNA(VLOOKUP(報告書!$N$19,'(参考)諸謝金・宿泊料'!B:C,2,FALSE)),"",VLOOKUP(報告書!$N$19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2"/>
      <c r="B15" s="104"/>
      <c r="C15" s="62" t="s">
        <v>73</v>
      </c>
      <c r="D15" s="94"/>
      <c r="E15" s="88"/>
      <c r="F15" s="88"/>
      <c r="G15" s="88"/>
      <c r="H15" s="88"/>
      <c r="I15" s="87"/>
      <c r="J15" s="95"/>
      <c r="K15" s="91"/>
      <c r="L15" s="96"/>
      <c r="M15" s="97"/>
      <c r="N15" s="110" t="str">
        <f t="shared" si="0"/>
        <v/>
      </c>
      <c r="O15" s="93"/>
      <c r="P15" s="106"/>
      <c r="Q15" s="114">
        <f>L15</f>
        <v>0</v>
      </c>
      <c r="R15" s="112" t="str">
        <f>IF(L15="","",IF(M15&lt;IF(Q15="","",VLOOKUP(IF(ISNA(VLOOKUP(報告書!$N$19,'(参考)諸謝金・宿泊料'!B:C,2,FALSE)),"",VLOOKUP(報告書!$N$19,'(参考)諸謝金・宿泊料'!B:C,2,FALSE)),'(参考)諸謝金・宿泊料'!C:D,2,FALSE)),M15,VLOOKUP(IF(ISNA(VLOOKUP(報告書!$N$19,'(参考)諸謝金・宿泊料'!B:C,2,FALSE)),"",VLOOKUP(報告書!$N$19,'(参考)諸謝金・宿泊料'!B:C,2,FALSE)),'(参考)諸謝金・宿泊料'!C:D,2,FALSE)*Q15))</f>
        <v/>
      </c>
      <c r="S15" s="112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$19,'(参考)諸謝金・宿泊料'!B:C,2,FALSE)),"",VLOOKUP(報告書!$N$19,'(参考)諸謝金・宿泊料'!B:C,2,FALSE)),'(参考)諸謝金・宿泊料'!$C:$F,3,FALSE)),""),IF(S15=1,MIN(O15,VLOOKUP(IF(ISNA(VLOOKUP(報告書!$N$19,'(参考)諸謝金・宿泊料'!B:C,2,FALSE)),"",VLOOKUP(報告書!$N$19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73</v>
      </c>
      <c r="D16" s="94"/>
      <c r="E16" s="87"/>
      <c r="F16" s="87"/>
      <c r="G16" s="87"/>
      <c r="H16" s="87"/>
      <c r="I16" s="87"/>
      <c r="J16" s="90"/>
      <c r="K16" s="91"/>
      <c r="L16" s="96"/>
      <c r="M16" s="97"/>
      <c r="N16" s="110" t="str">
        <f t="shared" si="0"/>
        <v/>
      </c>
      <c r="O16" s="97"/>
      <c r="P16" s="107"/>
      <c r="Q16" s="114">
        <f t="shared" ref="Q16:Q20" si="4">L16</f>
        <v>0</v>
      </c>
      <c r="R16" s="112" t="str">
        <f>IF(L16="","",IF(M16&lt;IF(Q16="","",VLOOKUP(IF(ISNA(VLOOKUP(報告書!$N$19,'(参考)諸謝金・宿泊料'!B:C,2,FALSE)),"",VLOOKUP(報告書!$N$19,'(参考)諸謝金・宿泊料'!B:C,2,FALSE)),'(参考)諸謝金・宿泊料'!C:D,2,FALSE)),M16,VLOOKUP(IF(ISNA(VLOOKUP(報告書!$N$19,'(参考)諸謝金・宿泊料'!B:C,2,FALSE)),"",VLOOKUP(報告書!$N$19,'(参考)諸謝金・宿泊料'!B:C,2,FALSE)),'(参考)諸謝金・宿泊料'!C:D,2,FALSE)*Q16))</f>
        <v/>
      </c>
      <c r="S16" s="112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$19,'(参考)諸謝金・宿泊料'!B:C,2,FALSE)),"",VLOOKUP(報告書!$N$19,'(参考)諸謝金・宿泊料'!B:C,2,FALSE)),'(参考)諸謝金・宿泊料'!$C:$F,3,FALSE)),""),IF(S16=1,MIN(O16,VLOOKUP(IF(ISNA(VLOOKUP(報告書!$N$19,'(参考)諸謝金・宿泊料'!B:C,2,FALSE)),"",VLOOKUP(報告書!$N$19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73</v>
      </c>
      <c r="D17" s="94"/>
      <c r="E17" s="88"/>
      <c r="F17" s="88"/>
      <c r="G17" s="88"/>
      <c r="H17" s="88"/>
      <c r="I17" s="87"/>
      <c r="J17" s="95"/>
      <c r="K17" s="91"/>
      <c r="L17" s="96" t="s">
        <v>105</v>
      </c>
      <c r="M17" s="97"/>
      <c r="N17" s="110" t="str">
        <f t="shared" si="0"/>
        <v/>
      </c>
      <c r="O17" s="97"/>
      <c r="P17" s="107"/>
      <c r="Q17" s="114" t="str">
        <f t="shared" si="4"/>
        <v/>
      </c>
      <c r="R17" s="112" t="str">
        <f>IF(L17="","",IF(M17&lt;IF(Q17="","",VLOOKUP(IF(ISNA(VLOOKUP(報告書!$N$19,'(参考)諸謝金・宿泊料'!B:C,2,FALSE)),"",VLOOKUP(報告書!$N$19,'(参考)諸謝金・宿泊料'!B:C,2,FALSE)),'(参考)諸謝金・宿泊料'!C:D,2,FALSE)),M17,VLOOKUP(IF(ISNA(VLOOKUP(報告書!$N$19,'(参考)諸謝金・宿泊料'!B:C,2,FALSE)),"",VLOOKUP(報告書!$N$19,'(参考)諸謝金・宿泊料'!B:C,2,FALSE)),'(参考)諸謝金・宿泊料'!C:D,2,FALSE)*Q17))</f>
        <v/>
      </c>
      <c r="S17" s="112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$19,'(参考)諸謝金・宿泊料'!B:C,2,FALSE)),"",VLOOKUP(報告書!$N$19,'(参考)諸謝金・宿泊料'!B:C,2,FALSE)),'(参考)諸謝金・宿泊料'!$C:$F,3,FALSE)),""),IF(S17=1,MIN(O17,VLOOKUP(IF(ISNA(VLOOKUP(報告書!$N$19,'(参考)諸謝金・宿泊料'!B:C,2,FALSE)),"",VLOOKUP(報告書!$N$19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73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$19,'(参考)諸謝金・宿泊料'!B:C,2,FALSE)),"",VLOOKUP(報告書!$N$19,'(参考)諸謝金・宿泊料'!B:C,2,FALSE)),'(参考)諸謝金・宿泊料'!C:D,2,FALSE)),M18,VLOOKUP(IF(ISNA(VLOOKUP(報告書!$N$19,'(参考)諸謝金・宿泊料'!B:C,2,FALSE)),"",VLOOKUP(報告書!$N$19,'(参考)諸謝金・宿泊料'!B:C,2,FALSE)),'(参考)諸謝金・宿泊料'!C:D,2,FALSE)*Q18))</f>
        <v/>
      </c>
      <c r="S18" s="112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$19,'(参考)諸謝金・宿泊料'!B:C,2,FALSE)),"",VLOOKUP(報告書!$N$19,'(参考)諸謝金・宿泊料'!B:C,2,FALSE)),'(参考)諸謝金・宿泊料'!$C:$F,3,FALSE)),""),IF(S18=1,MIN(O18,VLOOKUP(IF(ISNA(VLOOKUP(報告書!$N$19,'(参考)諸謝金・宿泊料'!B:C,2,FALSE)),"",VLOOKUP(報告書!$N$19,'(参考)諸謝金・宿泊料'!B:C,2,FALSE)),'(参考)諸謝金・宿泊料'!$C:$F,4,FALSE)),""))</f>
        <v/>
      </c>
      <c r="U18" s="116">
        <f t="shared" si="1"/>
        <v>0</v>
      </c>
    </row>
    <row r="19" spans="1:21" ht="30" customHeight="1">
      <c r="A19" s="105"/>
      <c r="B19" s="104"/>
      <c r="C19" s="62" t="s">
        <v>73</v>
      </c>
      <c r="D19" s="94"/>
      <c r="E19" s="88"/>
      <c r="F19" s="88"/>
      <c r="G19" s="98"/>
      <c r="H19" s="98"/>
      <c r="I19" s="87"/>
      <c r="J19" s="95"/>
      <c r="K19" s="99"/>
      <c r="L19" s="96"/>
      <c r="M19" s="97"/>
      <c r="N19" s="110" t="str">
        <f t="shared" si="0"/>
        <v/>
      </c>
      <c r="O19" s="97"/>
      <c r="P19" s="107"/>
      <c r="Q19" s="114">
        <f t="shared" si="4"/>
        <v>0</v>
      </c>
      <c r="R19" s="112" t="str">
        <f>IF(L19="","",IF(M19&lt;IF(Q19="","",VLOOKUP(IF(ISNA(VLOOKUP(報告書!$N$19,'(参考)諸謝金・宿泊料'!B:C,2,FALSE)),"",VLOOKUP(報告書!$N$19,'(参考)諸謝金・宿泊料'!B:C,2,FALSE)),'(参考)諸謝金・宿泊料'!C:D,2,FALSE)),M19,VLOOKUP(IF(ISNA(VLOOKUP(報告書!$N$19,'(参考)諸謝金・宿泊料'!B:C,2,FALSE)),"",VLOOKUP(報告書!$N$19,'(参考)諸謝金・宿泊料'!B:C,2,FALSE)),'(参考)諸謝金・宿泊料'!C:D,2,FALSE)*Q19))</f>
        <v/>
      </c>
      <c r="S19" s="112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$19,'(参考)諸謝金・宿泊料'!B:C,2,FALSE)),"",VLOOKUP(報告書!$N$19,'(参考)諸謝金・宿泊料'!B:C,2,FALSE)),'(参考)諸謝金・宿泊料'!$C:$F,3,FALSE)),""),IF(S19=1,MIN(O19,VLOOKUP(IF(ISNA(VLOOKUP(報告書!$N$19,'(参考)諸謝金・宿泊料'!B:C,2,FALSE)),"",VLOOKUP(報告書!$N$19,'(参考)諸謝金・宿泊料'!B:C,2,FALSE)),'(参考)諸謝金・宿泊料'!$C:$F,4,FALSE)),""))</f>
        <v/>
      </c>
      <c r="U19" s="116">
        <f t="shared" si="1"/>
        <v>0</v>
      </c>
    </row>
    <row r="20" spans="1:21" ht="30" customHeight="1" thickBot="1">
      <c r="A20" s="105"/>
      <c r="B20" s="104"/>
      <c r="C20" s="62" t="s">
        <v>73</v>
      </c>
      <c r="D20" s="94"/>
      <c r="E20" s="88"/>
      <c r="F20" s="88"/>
      <c r="G20" s="88"/>
      <c r="H20" s="88"/>
      <c r="I20" s="87"/>
      <c r="J20" s="95"/>
      <c r="K20" s="99"/>
      <c r="L20" s="100"/>
      <c r="M20" s="101"/>
      <c r="N20" s="125" t="str">
        <f t="shared" si="0"/>
        <v/>
      </c>
      <c r="O20" s="101"/>
      <c r="P20" s="108"/>
      <c r="Q20" s="126">
        <f t="shared" si="4"/>
        <v>0</v>
      </c>
      <c r="R20" s="112" t="str">
        <f>IF(L20="","",IF(M20&lt;IF(Q20="","",VLOOKUP(IF(ISNA(VLOOKUP(報告書!$N$19,'(参考)諸謝金・宿泊料'!B:C,2,FALSE)),"",VLOOKUP(報告書!$N$19,'(参考)諸謝金・宿泊料'!B:C,2,FALSE)),'(参考)諸謝金・宿泊料'!C:D,2,FALSE)),M20,VLOOKUP(IF(ISNA(VLOOKUP(報告書!$N$19,'(参考)諸謝金・宿泊料'!B:C,2,FALSE)),"",VLOOKUP(報告書!$N$19,'(参考)諸謝金・宿泊料'!B:C,2,FALSE)),'(参考)諸謝金・宿泊料'!C:D,2,FALSE)*Q20))</f>
        <v/>
      </c>
      <c r="S20" s="112" t="str">
        <f t="shared" si="2"/>
        <v/>
      </c>
      <c r="T20" s="112" t="str">
        <f>IF(OR(I20="東京都特別区",I20="横浜市",I20="川崎市",I20="相模原市",I20="千葉市",I20="さいたま市",I20="名古屋市",I20="京都市",I20="大阪市",I20="堺市",I20="神戸市",I20="広島市",I20="福岡市"),IF(S20=1,MIN(O20,VLOOKUP(IF(ISNA(VLOOKUP(報告書!$N$19,'(参考)諸謝金・宿泊料'!B:C,2,FALSE)),"",VLOOKUP(報告書!$N$19,'(参考)諸謝金・宿泊料'!B:C,2,FALSE)),'(参考)諸謝金・宿泊料'!$C:$F,3,FALSE)),""),IF(S20=1,MIN(O20,VLOOKUP(IF(ISNA(VLOOKUP(報告書!$N$19,'(参考)諸謝金・宿泊料'!B:C,2,FALSE)),"",VLOOKUP(報告書!$N$19,'(参考)諸謝金・宿泊料'!B:C,2,FALSE)),'(参考)諸謝金・宿泊料'!$C:$F,4,FALSE)),""))</f>
        <v/>
      </c>
      <c r="U20" s="128">
        <f t="shared" si="1"/>
        <v>0</v>
      </c>
    </row>
    <row r="21" spans="1:21" ht="30" customHeight="1" thickBot="1">
      <c r="A21" s="184" t="s">
        <v>98</v>
      </c>
      <c r="B21" s="185"/>
      <c r="C21" s="185"/>
      <c r="D21" s="185"/>
      <c r="E21" s="185"/>
      <c r="F21" s="185"/>
      <c r="G21" s="185"/>
      <c r="H21" s="186"/>
      <c r="I21" s="118"/>
      <c r="J21" s="119">
        <f>TRUNC(SUM(J9:J20),-0.1)</f>
        <v>0</v>
      </c>
      <c r="K21" s="120"/>
      <c r="L21" s="121">
        <f t="shared" ref="L21:U21" si="5">SUM(L9:L20)</f>
        <v>0</v>
      </c>
      <c r="M21" s="122">
        <f t="shared" si="5"/>
        <v>0</v>
      </c>
      <c r="N21" s="122">
        <f t="shared" si="5"/>
        <v>0</v>
      </c>
      <c r="O21" s="122">
        <f t="shared" si="5"/>
        <v>0</v>
      </c>
      <c r="P21" s="123">
        <f t="shared" si="5"/>
        <v>0</v>
      </c>
      <c r="Q21" s="121">
        <f t="shared" si="5"/>
        <v>0</v>
      </c>
      <c r="R21" s="122">
        <f t="shared" si="5"/>
        <v>0</v>
      </c>
      <c r="S21" s="123">
        <f t="shared" si="5"/>
        <v>0</v>
      </c>
      <c r="T21" s="122">
        <f t="shared" si="5"/>
        <v>0</v>
      </c>
      <c r="U21" s="124">
        <f t="shared" si="5"/>
        <v>0</v>
      </c>
    </row>
    <row r="22" spans="1:21" ht="16.5" thickBot="1">
      <c r="A22" s="177" t="s">
        <v>99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178" t="s">
        <v>48</v>
      </c>
      <c r="M23" s="179"/>
      <c r="N23" s="179"/>
      <c r="O23" s="179"/>
      <c r="P23" s="117">
        <f>SUM(O5,M21,O21,P21)</f>
        <v>0</v>
      </c>
      <c r="Q23" s="178" t="s">
        <v>100</v>
      </c>
      <c r="R23" s="179"/>
      <c r="S23" s="179"/>
      <c r="T23" s="179"/>
      <c r="U23" s="117">
        <f>SUM(T5,R21,T21,U21)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178" t="s">
        <v>101</v>
      </c>
      <c r="R24" s="179"/>
      <c r="S24" s="179"/>
      <c r="T24" s="179"/>
      <c r="U24" s="117">
        <f>IF(P23-U23&lt;0,"-",P23-U23)</f>
        <v>0</v>
      </c>
    </row>
    <row r="25" spans="1:21" ht="16.5" thickBot="1">
      <c r="A25" s="8"/>
      <c r="B25" s="8"/>
      <c r="C25" s="36"/>
      <c r="D25" s="8"/>
      <c r="E25" s="8"/>
      <c r="F25" s="8"/>
      <c r="G25" s="8"/>
      <c r="H25" s="8"/>
      <c r="I25" s="8"/>
      <c r="J25" s="36"/>
      <c r="K25" s="36"/>
      <c r="L25" s="71"/>
      <c r="M25" s="71"/>
      <c r="N25" s="71"/>
      <c r="O25" s="71"/>
      <c r="P25" s="71"/>
      <c r="Q25" s="35"/>
      <c r="R25" s="35"/>
      <c r="S25" s="35"/>
      <c r="T25" s="35"/>
      <c r="U25" s="72"/>
    </row>
    <row r="26" spans="1:21" ht="30" customHeight="1">
      <c r="A26" s="180" t="s">
        <v>102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2"/>
      <c r="L26" s="180" t="s">
        <v>103</v>
      </c>
      <c r="M26" s="181"/>
      <c r="N26" s="181"/>
      <c r="O26" s="181"/>
      <c r="P26" s="181"/>
      <c r="Q26" s="181"/>
      <c r="R26" s="181"/>
      <c r="S26" s="181"/>
      <c r="T26" s="181"/>
      <c r="U26" s="182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200"/>
      <c r="L45" s="198"/>
      <c r="M45" s="199"/>
      <c r="N45" s="199"/>
      <c r="O45" s="199"/>
      <c r="P45" s="199"/>
      <c r="Q45" s="199"/>
      <c r="R45" s="199"/>
      <c r="S45" s="199"/>
      <c r="T45" s="199"/>
      <c r="U45" s="200"/>
    </row>
    <row r="46" spans="1:21" ht="30" customHeight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3"/>
      <c r="L46" s="201"/>
      <c r="M46" s="202"/>
      <c r="N46" s="202"/>
      <c r="O46" s="202"/>
      <c r="P46" s="202"/>
      <c r="Q46" s="202"/>
      <c r="R46" s="202"/>
      <c r="S46" s="202"/>
      <c r="T46" s="202"/>
      <c r="U46" s="203"/>
    </row>
    <row r="47" spans="1:21" ht="30" customHeight="1">
      <c r="A47" s="196" t="s">
        <v>104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</sheetData>
  <sheetProtection sheet="1" objects="1" scenarios="1"/>
  <mergeCells count="27">
    <mergeCell ref="A1:U1"/>
    <mergeCell ref="A2:F2"/>
    <mergeCell ref="G2:H2"/>
    <mergeCell ref="I2:K2"/>
    <mergeCell ref="A27:K46"/>
    <mergeCell ref="L27:U46"/>
    <mergeCell ref="A21:H21"/>
    <mergeCell ref="A3:U3"/>
    <mergeCell ref="L4:P4"/>
    <mergeCell ref="Q4:U4"/>
    <mergeCell ref="B5:D5"/>
    <mergeCell ref="L5:N5"/>
    <mergeCell ref="O5:P5"/>
    <mergeCell ref="Q5:S5"/>
    <mergeCell ref="T5:U5"/>
    <mergeCell ref="B6:D6"/>
    <mergeCell ref="L6:M6"/>
    <mergeCell ref="N6:O6"/>
    <mergeCell ref="Q6:R6"/>
    <mergeCell ref="S6:T6"/>
    <mergeCell ref="A47:U47"/>
    <mergeCell ref="A22:K22"/>
    <mergeCell ref="L23:O23"/>
    <mergeCell ref="Q23:T23"/>
    <mergeCell ref="Q24:T24"/>
    <mergeCell ref="A26:K26"/>
    <mergeCell ref="L26:U26"/>
  </mergeCells>
  <phoneticPr fontId="5"/>
  <conditionalFormatting sqref="A9:B20 O9:P20">
    <cfRule type="containsBlanks" dxfId="1" priority="3">
      <formula>LEN(TRIM(A9))=0</formula>
    </cfRule>
  </conditionalFormatting>
  <conditionalFormatting sqref="D9:M20">
    <cfRule type="containsBlanks" dxfId="0" priority="1">
      <formula>LEN(TRIM(D9))=0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3"/>
  <sheetViews>
    <sheetView view="pageBreakPreview" zoomScaleNormal="100" zoomScaleSheetLayoutView="100" workbookViewId="0">
      <selection activeCell="A7" sqref="A7"/>
    </sheetView>
  </sheetViews>
  <sheetFormatPr defaultColWidth="2.375" defaultRowHeight="18.75"/>
  <cols>
    <col min="1" max="16384" width="2.375" style="129"/>
  </cols>
  <sheetData>
    <row r="1" spans="1:35" ht="1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</row>
    <row r="2" spans="1:35" ht="15" customHeight="1">
      <c r="A2" s="208" t="s">
        <v>106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</row>
    <row r="3" spans="1:35" ht="15" customHeight="1">
      <c r="A3" s="209" t="s">
        <v>107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</row>
    <row r="7" spans="1:35" ht="16.5" customHeight="1">
      <c r="A7" s="210" t="s">
        <v>108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</row>
    <row r="8" spans="1:35" ht="16.5" customHeight="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</row>
    <row r="9" spans="1:35" ht="16.5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</row>
    <row r="11" spans="1:35" ht="15" customHeight="1">
      <c r="T11" s="211" t="s">
        <v>109</v>
      </c>
      <c r="U11" s="211"/>
      <c r="V11" s="211"/>
    </row>
    <row r="12" spans="1:35" ht="15" customHeight="1">
      <c r="R12" s="130"/>
      <c r="S12" s="130"/>
      <c r="T12" s="130"/>
      <c r="U12" s="206" t="str">
        <f>IF(報告書!U6="","",報告書!U6)</f>
        <v/>
      </c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</row>
    <row r="13" spans="1:35" ht="15" customHeight="1">
      <c r="R13" s="130"/>
      <c r="S13" s="130"/>
      <c r="T13" s="130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4" spans="1:35" ht="15" customHeight="1">
      <c r="R14" s="130"/>
      <c r="S14" s="130"/>
      <c r="T14" s="130"/>
      <c r="U14" s="206" t="str">
        <f>IF(報告書!U8="","",報告書!U8)</f>
        <v/>
      </c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</row>
    <row r="18" spans="2:34" ht="15" customHeight="1">
      <c r="B18" s="207" t="s">
        <v>110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2:34" ht="15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2:34" ht="15" customHeight="1"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</row>
    <row r="21" spans="2:34" ht="15" customHeight="1"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</row>
    <row r="22" spans="2:34" ht="15" customHeight="1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</row>
    <row r="23" spans="2:34" ht="15" customHeight="1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</row>
    <row r="24" spans="2:34" ht="15" customHeight="1"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</row>
    <row r="40" spans="1:35" ht="30.75" customHeight="1">
      <c r="A40" s="204" t="s">
        <v>111</v>
      </c>
      <c r="B40" s="204"/>
      <c r="C40" s="204"/>
      <c r="D40" s="205" t="s">
        <v>112</v>
      </c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</row>
    <row r="41" spans="1:35" ht="13.5" customHeight="1">
      <c r="A41" s="204" t="s">
        <v>113</v>
      </c>
      <c r="B41" s="204"/>
      <c r="C41" s="204"/>
      <c r="D41" s="205" t="s">
        <v>114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</row>
    <row r="42" spans="1:35" ht="15" customHeight="1">
      <c r="A42" s="131"/>
      <c r="B42" s="131"/>
      <c r="C42" s="131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</row>
    <row r="43" spans="1:35" ht="15" customHeight="1">
      <c r="A43" s="132"/>
    </row>
  </sheetData>
  <sheetProtection sheet="1" objects="1" scenarios="1"/>
  <protectedRanges>
    <protectedRange sqref="A18:XFD24" name="範囲1"/>
  </protectedRanges>
  <mergeCells count="12">
    <mergeCell ref="A1:AI1"/>
    <mergeCell ref="A2:AI2"/>
    <mergeCell ref="A3:AI3"/>
    <mergeCell ref="A7:AI9"/>
    <mergeCell ref="T11:V11"/>
    <mergeCell ref="A41:C41"/>
    <mergeCell ref="D41:AI42"/>
    <mergeCell ref="U12:AH13"/>
    <mergeCell ref="U14:AH14"/>
    <mergeCell ref="B18:AH24"/>
    <mergeCell ref="A40:C40"/>
    <mergeCell ref="D40:AI40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D6" sqref="D6"/>
    </sheetView>
  </sheetViews>
  <sheetFormatPr defaultColWidth="9" defaultRowHeight="18.75"/>
  <cols>
    <col min="1" max="1" width="8.375" style="16" bestFit="1" customWidth="1"/>
    <col min="2" max="2" width="21.875" style="16" bestFit="1" customWidth="1"/>
    <col min="3" max="3" width="5.25" style="85" bestFit="1" customWidth="1"/>
    <col min="4" max="6" width="8" style="16" bestFit="1" customWidth="1"/>
    <col min="7" max="7" width="8.25" style="16" bestFit="1" customWidth="1"/>
    <col min="8" max="9" width="7" style="16" bestFit="1" customWidth="1"/>
    <col min="10" max="10" width="13" style="16" bestFit="1" customWidth="1"/>
    <col min="11" max="16384" width="9" style="16"/>
  </cols>
  <sheetData>
    <row r="1" spans="1:14">
      <c r="A1" s="212" t="s">
        <v>115</v>
      </c>
      <c r="B1" s="212" t="s">
        <v>116</v>
      </c>
      <c r="C1" s="212" t="s">
        <v>117</v>
      </c>
      <c r="D1" s="212" t="s">
        <v>118</v>
      </c>
      <c r="E1" s="215" t="s">
        <v>119</v>
      </c>
      <c r="F1" s="215"/>
      <c r="G1" s="215" t="s">
        <v>120</v>
      </c>
      <c r="H1" s="215"/>
      <c r="I1" s="215"/>
      <c r="J1" s="76" t="s">
        <v>121</v>
      </c>
    </row>
    <row r="2" spans="1:14">
      <c r="A2" s="212"/>
      <c r="B2" s="212"/>
      <c r="C2" s="212"/>
      <c r="D2" s="212"/>
      <c r="E2" s="76" t="s">
        <v>121</v>
      </c>
      <c r="F2" s="76" t="s">
        <v>122</v>
      </c>
      <c r="G2" s="76" t="s">
        <v>98</v>
      </c>
      <c r="H2" s="76" t="s">
        <v>90</v>
      </c>
      <c r="I2" s="76" t="s">
        <v>123</v>
      </c>
      <c r="J2" s="76" t="s">
        <v>124</v>
      </c>
    </row>
    <row r="3" spans="1:14">
      <c r="A3" s="212" t="s">
        <v>125</v>
      </c>
      <c r="B3" s="77" t="s">
        <v>126</v>
      </c>
      <c r="C3" s="76" t="s">
        <v>127</v>
      </c>
      <c r="D3" s="78">
        <v>7900</v>
      </c>
      <c r="E3" s="78">
        <v>14800</v>
      </c>
      <c r="F3" s="78">
        <v>13300</v>
      </c>
      <c r="G3" s="78">
        <f t="shared" ref="G3:G25" si="0">H3+I3</f>
        <v>3000</v>
      </c>
      <c r="H3" s="78">
        <v>2000</v>
      </c>
      <c r="I3" s="78">
        <v>1000</v>
      </c>
      <c r="J3" s="76" t="s">
        <v>128</v>
      </c>
      <c r="K3" s="79"/>
      <c r="L3" s="80"/>
      <c r="M3" s="81"/>
      <c r="N3" s="80"/>
    </row>
    <row r="4" spans="1:14">
      <c r="A4" s="212"/>
      <c r="B4" s="77" t="s">
        <v>129</v>
      </c>
      <c r="C4" s="76" t="s">
        <v>130</v>
      </c>
      <c r="D4" s="78">
        <v>9800</v>
      </c>
      <c r="E4" s="78">
        <v>14800</v>
      </c>
      <c r="F4" s="78">
        <v>13300</v>
      </c>
      <c r="G4" s="78">
        <f t="shared" si="0"/>
        <v>3000</v>
      </c>
      <c r="H4" s="78">
        <v>2000</v>
      </c>
      <c r="I4" s="78">
        <v>1000</v>
      </c>
      <c r="J4" s="76" t="s">
        <v>131</v>
      </c>
      <c r="K4" s="79"/>
      <c r="L4" s="80"/>
      <c r="M4" s="81"/>
      <c r="N4" s="80"/>
    </row>
    <row r="5" spans="1:14">
      <c r="A5" s="212"/>
      <c r="B5" s="77" t="s">
        <v>132</v>
      </c>
      <c r="C5" s="76" t="s">
        <v>133</v>
      </c>
      <c r="D5" s="78">
        <v>8800</v>
      </c>
      <c r="E5" s="78">
        <v>14800</v>
      </c>
      <c r="F5" s="78">
        <v>13300</v>
      </c>
      <c r="G5" s="78">
        <f t="shared" si="0"/>
        <v>3000</v>
      </c>
      <c r="H5" s="78">
        <v>2000</v>
      </c>
      <c r="I5" s="78">
        <v>1000</v>
      </c>
      <c r="J5" s="76" t="s">
        <v>134</v>
      </c>
      <c r="K5" s="79"/>
      <c r="L5" s="80"/>
      <c r="M5" s="81"/>
      <c r="N5" s="80"/>
    </row>
    <row r="6" spans="1:14">
      <c r="A6" s="212"/>
      <c r="B6" s="77" t="s">
        <v>135</v>
      </c>
      <c r="C6" s="76" t="s">
        <v>136</v>
      </c>
      <c r="D6" s="78">
        <v>11400</v>
      </c>
      <c r="E6" s="78">
        <v>14800</v>
      </c>
      <c r="F6" s="78">
        <v>13300</v>
      </c>
      <c r="G6" s="78">
        <f t="shared" si="0"/>
        <v>3000</v>
      </c>
      <c r="H6" s="78">
        <v>2000</v>
      </c>
      <c r="I6" s="78">
        <v>1000</v>
      </c>
      <c r="J6" s="76" t="s">
        <v>137</v>
      </c>
      <c r="K6" s="79"/>
      <c r="L6" s="80"/>
      <c r="M6" s="81"/>
      <c r="N6" s="80"/>
    </row>
    <row r="7" spans="1:14">
      <c r="A7" s="212"/>
      <c r="B7" s="77" t="s">
        <v>138</v>
      </c>
      <c r="C7" s="76" t="s">
        <v>130</v>
      </c>
      <c r="D7" s="78">
        <v>9800</v>
      </c>
      <c r="E7" s="78">
        <v>14800</v>
      </c>
      <c r="F7" s="78">
        <v>13300</v>
      </c>
      <c r="G7" s="78">
        <f t="shared" si="0"/>
        <v>3000</v>
      </c>
      <c r="H7" s="78">
        <v>2000</v>
      </c>
      <c r="I7" s="78">
        <v>1000</v>
      </c>
      <c r="J7" s="76" t="s">
        <v>139</v>
      </c>
      <c r="K7" s="79"/>
      <c r="L7" s="80"/>
      <c r="M7" s="81"/>
      <c r="N7" s="80"/>
    </row>
    <row r="8" spans="1:14">
      <c r="A8" s="212"/>
      <c r="B8" s="77" t="s">
        <v>140</v>
      </c>
      <c r="C8" s="76" t="s">
        <v>133</v>
      </c>
      <c r="D8" s="78">
        <v>8800</v>
      </c>
      <c r="E8" s="78">
        <v>14800</v>
      </c>
      <c r="F8" s="78">
        <v>13300</v>
      </c>
      <c r="G8" s="78">
        <f t="shared" si="0"/>
        <v>3000</v>
      </c>
      <c r="H8" s="78">
        <v>2000</v>
      </c>
      <c r="I8" s="78">
        <v>1000</v>
      </c>
      <c r="J8" s="76" t="s">
        <v>141</v>
      </c>
      <c r="K8" s="79"/>
      <c r="L8" s="80"/>
      <c r="M8" s="81"/>
      <c r="N8" s="80"/>
    </row>
    <row r="9" spans="1:14">
      <c r="A9" s="214" t="s">
        <v>142</v>
      </c>
      <c r="B9" s="82" t="s">
        <v>143</v>
      </c>
      <c r="C9" s="83" t="s">
        <v>144</v>
      </c>
      <c r="D9" s="84">
        <v>6100</v>
      </c>
      <c r="E9" s="84">
        <v>13100</v>
      </c>
      <c r="F9" s="84">
        <v>11800</v>
      </c>
      <c r="G9" s="78">
        <f t="shared" si="0"/>
        <v>2600</v>
      </c>
      <c r="H9" s="84">
        <v>1700</v>
      </c>
      <c r="I9" s="84">
        <v>900</v>
      </c>
      <c r="J9" s="76" t="s">
        <v>145</v>
      </c>
      <c r="K9" s="79"/>
      <c r="L9" s="80"/>
      <c r="M9" s="81"/>
      <c r="N9" s="80"/>
    </row>
    <row r="10" spans="1:14">
      <c r="A10" s="214"/>
      <c r="B10" s="82" t="s">
        <v>146</v>
      </c>
      <c r="C10" s="83" t="s">
        <v>147</v>
      </c>
      <c r="D10" s="84">
        <v>7000</v>
      </c>
      <c r="E10" s="84">
        <v>13100</v>
      </c>
      <c r="F10" s="84">
        <v>11800</v>
      </c>
      <c r="G10" s="78">
        <f t="shared" si="0"/>
        <v>2600</v>
      </c>
      <c r="H10" s="84">
        <v>1700</v>
      </c>
      <c r="I10" s="84">
        <v>900</v>
      </c>
      <c r="J10" s="76" t="s">
        <v>148</v>
      </c>
      <c r="K10" s="79"/>
      <c r="L10" s="80"/>
      <c r="M10" s="81"/>
      <c r="N10" s="80"/>
    </row>
    <row r="11" spans="1:14">
      <c r="A11" s="214"/>
      <c r="B11" s="82" t="s">
        <v>149</v>
      </c>
      <c r="C11" s="83" t="s">
        <v>147</v>
      </c>
      <c r="D11" s="84">
        <v>7000</v>
      </c>
      <c r="E11" s="84">
        <v>13100</v>
      </c>
      <c r="F11" s="84">
        <v>11800</v>
      </c>
      <c r="G11" s="78">
        <f t="shared" si="0"/>
        <v>2600</v>
      </c>
      <c r="H11" s="84">
        <v>1700</v>
      </c>
      <c r="I11" s="84">
        <v>900</v>
      </c>
      <c r="J11" s="76" t="s">
        <v>150</v>
      </c>
      <c r="K11" s="79"/>
      <c r="L11" s="80"/>
      <c r="M11" s="81"/>
      <c r="N11" s="80"/>
    </row>
    <row r="12" spans="1:14">
      <c r="A12" s="214"/>
      <c r="B12" s="82" t="s">
        <v>151</v>
      </c>
      <c r="C12" s="83" t="s">
        <v>147</v>
      </c>
      <c r="D12" s="84">
        <v>7000</v>
      </c>
      <c r="E12" s="84">
        <v>13100</v>
      </c>
      <c r="F12" s="84">
        <v>11800</v>
      </c>
      <c r="G12" s="78">
        <f t="shared" si="0"/>
        <v>2600</v>
      </c>
      <c r="H12" s="84">
        <v>1700</v>
      </c>
      <c r="I12" s="84">
        <v>900</v>
      </c>
      <c r="J12" s="76" t="s">
        <v>152</v>
      </c>
      <c r="K12" s="79"/>
      <c r="L12" s="80"/>
      <c r="M12" s="81"/>
      <c r="N12" s="80"/>
    </row>
    <row r="13" spans="1:14">
      <c r="A13" s="214"/>
      <c r="B13" s="82" t="s">
        <v>153</v>
      </c>
      <c r="C13" s="83" t="s">
        <v>144</v>
      </c>
      <c r="D13" s="84">
        <v>6100</v>
      </c>
      <c r="E13" s="84">
        <v>13100</v>
      </c>
      <c r="F13" s="84">
        <v>11800</v>
      </c>
      <c r="G13" s="78">
        <f t="shared" si="0"/>
        <v>2600</v>
      </c>
      <c r="H13" s="84">
        <v>1700</v>
      </c>
      <c r="I13" s="84">
        <v>900</v>
      </c>
      <c r="J13" s="76" t="s">
        <v>154</v>
      </c>
      <c r="K13" s="79"/>
      <c r="L13" s="80"/>
      <c r="M13" s="81"/>
      <c r="N13" s="80"/>
    </row>
    <row r="14" spans="1:14">
      <c r="A14" s="214"/>
      <c r="B14" s="82" t="s">
        <v>155</v>
      </c>
      <c r="C14" s="83" t="s">
        <v>147</v>
      </c>
      <c r="D14" s="84">
        <v>7000</v>
      </c>
      <c r="E14" s="84">
        <v>13100</v>
      </c>
      <c r="F14" s="84">
        <v>11800</v>
      </c>
      <c r="G14" s="78">
        <f t="shared" si="0"/>
        <v>2600</v>
      </c>
      <c r="H14" s="84">
        <v>1700</v>
      </c>
      <c r="I14" s="84">
        <v>900</v>
      </c>
      <c r="J14" s="76" t="s">
        <v>156</v>
      </c>
      <c r="K14" s="79"/>
      <c r="L14" s="80"/>
      <c r="M14" s="81"/>
      <c r="N14" s="80"/>
    </row>
    <row r="15" spans="1:14">
      <c r="A15" s="214"/>
      <c r="B15" s="82" t="s">
        <v>157</v>
      </c>
      <c r="C15" s="83" t="s">
        <v>144</v>
      </c>
      <c r="D15" s="84">
        <v>6100</v>
      </c>
      <c r="E15" s="84">
        <v>13100</v>
      </c>
      <c r="F15" s="84">
        <v>11800</v>
      </c>
      <c r="G15" s="78">
        <f t="shared" si="0"/>
        <v>2600</v>
      </c>
      <c r="H15" s="84">
        <v>1700</v>
      </c>
      <c r="I15" s="84">
        <v>900</v>
      </c>
      <c r="J15" s="86" t="s">
        <v>97</v>
      </c>
      <c r="K15" s="79"/>
      <c r="L15" s="80"/>
      <c r="M15" s="81"/>
      <c r="N15" s="80"/>
    </row>
    <row r="16" spans="1:14">
      <c r="A16" s="213" t="s">
        <v>158</v>
      </c>
      <c r="B16" s="77" t="s">
        <v>159</v>
      </c>
      <c r="C16" s="76" t="s">
        <v>160</v>
      </c>
      <c r="D16" s="78">
        <v>5200</v>
      </c>
      <c r="E16" s="78">
        <v>10900</v>
      </c>
      <c r="F16" s="78">
        <v>9800</v>
      </c>
      <c r="G16" s="78">
        <f t="shared" si="0"/>
        <v>2200</v>
      </c>
      <c r="H16" s="78">
        <v>1500</v>
      </c>
      <c r="I16" s="78">
        <v>700</v>
      </c>
      <c r="K16" s="79"/>
      <c r="L16" s="80"/>
      <c r="M16" s="81"/>
      <c r="N16" s="80"/>
    </row>
    <row r="17" spans="1:14">
      <c r="A17" s="212"/>
      <c r="B17" s="77" t="s">
        <v>161</v>
      </c>
      <c r="C17" s="76" t="s">
        <v>160</v>
      </c>
      <c r="D17" s="78">
        <v>5200</v>
      </c>
      <c r="E17" s="78">
        <v>10900</v>
      </c>
      <c r="F17" s="78">
        <v>9800</v>
      </c>
      <c r="G17" s="78">
        <f t="shared" si="0"/>
        <v>2200</v>
      </c>
      <c r="H17" s="78">
        <v>1500</v>
      </c>
      <c r="I17" s="78">
        <v>700</v>
      </c>
      <c r="K17" s="79"/>
      <c r="L17" s="80"/>
      <c r="M17" s="81"/>
      <c r="N17" s="80"/>
    </row>
    <row r="18" spans="1:14">
      <c r="A18" s="212"/>
      <c r="B18" s="77" t="s">
        <v>29</v>
      </c>
      <c r="C18" s="76" t="s">
        <v>160</v>
      </c>
      <c r="D18" s="78">
        <v>5200</v>
      </c>
      <c r="E18" s="78">
        <v>10900</v>
      </c>
      <c r="F18" s="78">
        <v>9800</v>
      </c>
      <c r="G18" s="78">
        <f t="shared" si="0"/>
        <v>2200</v>
      </c>
      <c r="H18" s="78">
        <v>1500</v>
      </c>
      <c r="I18" s="78">
        <v>700</v>
      </c>
      <c r="K18" s="79"/>
      <c r="L18" s="80"/>
      <c r="M18" s="81"/>
      <c r="N18" s="80"/>
    </row>
    <row r="19" spans="1:14">
      <c r="A19" s="212"/>
      <c r="B19" s="77" t="s">
        <v>162</v>
      </c>
      <c r="C19" s="76" t="s">
        <v>160</v>
      </c>
      <c r="D19" s="78">
        <v>5200</v>
      </c>
      <c r="E19" s="78">
        <v>10900</v>
      </c>
      <c r="F19" s="78">
        <v>9800</v>
      </c>
      <c r="G19" s="78">
        <f t="shared" si="0"/>
        <v>2200</v>
      </c>
      <c r="H19" s="78">
        <v>1500</v>
      </c>
      <c r="I19" s="78">
        <v>700</v>
      </c>
      <c r="K19" s="79"/>
      <c r="L19" s="80"/>
      <c r="M19" s="81"/>
      <c r="N19" s="80"/>
    </row>
    <row r="20" spans="1:14">
      <c r="A20" s="212"/>
      <c r="B20" s="77" t="s">
        <v>163</v>
      </c>
      <c r="C20" s="76" t="s">
        <v>164</v>
      </c>
      <c r="D20" s="78">
        <v>4600</v>
      </c>
      <c r="E20" s="78">
        <v>10900</v>
      </c>
      <c r="F20" s="78">
        <v>9800</v>
      </c>
      <c r="G20" s="78">
        <f t="shared" si="0"/>
        <v>2200</v>
      </c>
      <c r="H20" s="78">
        <v>1500</v>
      </c>
      <c r="I20" s="78">
        <v>700</v>
      </c>
      <c r="K20" s="79"/>
      <c r="L20" s="80"/>
      <c r="M20" s="81"/>
      <c r="N20" s="80"/>
    </row>
    <row r="21" spans="1:14">
      <c r="A21" s="212"/>
      <c r="B21" s="77" t="s">
        <v>165</v>
      </c>
      <c r="C21" s="76" t="s">
        <v>164</v>
      </c>
      <c r="D21" s="78">
        <v>4600</v>
      </c>
      <c r="E21" s="78">
        <v>10900</v>
      </c>
      <c r="F21" s="78">
        <v>9800</v>
      </c>
      <c r="G21" s="78">
        <f t="shared" si="0"/>
        <v>2200</v>
      </c>
      <c r="H21" s="78">
        <v>1500</v>
      </c>
      <c r="I21" s="78">
        <v>700</v>
      </c>
      <c r="K21" s="79"/>
      <c r="L21" s="80"/>
      <c r="M21" s="81"/>
      <c r="N21" s="80"/>
    </row>
    <row r="22" spans="1:14">
      <c r="A22" s="214" t="s">
        <v>166</v>
      </c>
      <c r="B22" s="82" t="s">
        <v>167</v>
      </c>
      <c r="C22" s="83" t="s">
        <v>168</v>
      </c>
      <c r="D22" s="84">
        <v>3600</v>
      </c>
      <c r="E22" s="84">
        <v>8700</v>
      </c>
      <c r="F22" s="84">
        <v>7800</v>
      </c>
      <c r="G22" s="78">
        <f t="shared" si="0"/>
        <v>1700</v>
      </c>
      <c r="H22" s="84">
        <v>1100</v>
      </c>
      <c r="I22" s="84">
        <v>600</v>
      </c>
      <c r="K22" s="79"/>
      <c r="L22" s="80"/>
      <c r="M22" s="81"/>
      <c r="N22" s="80"/>
    </row>
    <row r="23" spans="1:14">
      <c r="A23" s="214"/>
      <c r="B23" s="82" t="s">
        <v>169</v>
      </c>
      <c r="C23" s="83" t="s">
        <v>168</v>
      </c>
      <c r="D23" s="84">
        <v>3600</v>
      </c>
      <c r="E23" s="84">
        <v>8700</v>
      </c>
      <c r="F23" s="84">
        <v>7800</v>
      </c>
      <c r="G23" s="78">
        <f t="shared" si="0"/>
        <v>1700</v>
      </c>
      <c r="H23" s="84">
        <v>1100</v>
      </c>
      <c r="I23" s="84">
        <v>600</v>
      </c>
      <c r="K23" s="79"/>
      <c r="L23" s="80"/>
      <c r="M23" s="81"/>
      <c r="N23" s="80"/>
    </row>
    <row r="24" spans="1:14">
      <c r="A24" s="214"/>
      <c r="B24" s="82" t="s">
        <v>170</v>
      </c>
      <c r="C24" s="83" t="s">
        <v>171</v>
      </c>
      <c r="D24" s="84">
        <v>2600</v>
      </c>
      <c r="E24" s="84">
        <v>8700</v>
      </c>
      <c r="F24" s="84">
        <v>7800</v>
      </c>
      <c r="G24" s="78">
        <f t="shared" si="0"/>
        <v>1700</v>
      </c>
      <c r="H24" s="84">
        <v>1100</v>
      </c>
      <c r="I24" s="84">
        <v>600</v>
      </c>
      <c r="K24" s="79"/>
      <c r="L24" s="80"/>
      <c r="M24" s="81"/>
      <c r="N24" s="80"/>
    </row>
    <row r="25" spans="1:14">
      <c r="A25" s="214"/>
      <c r="B25" s="82" t="s">
        <v>172</v>
      </c>
      <c r="C25" s="83" t="s">
        <v>173</v>
      </c>
      <c r="D25" s="84">
        <v>1600</v>
      </c>
      <c r="E25" s="84">
        <v>8700</v>
      </c>
      <c r="F25" s="84">
        <v>7800</v>
      </c>
      <c r="G25" s="78">
        <f t="shared" si="0"/>
        <v>1700</v>
      </c>
      <c r="H25" s="84">
        <v>1100</v>
      </c>
      <c r="I25" s="84">
        <v>600</v>
      </c>
      <c r="K25" s="79"/>
      <c r="L25" s="80"/>
      <c r="M25" s="81"/>
      <c r="N25" s="80"/>
    </row>
  </sheetData>
  <sheetProtection sheet="1" objects="1" scenarios="1" selectLockedCells="1"/>
  <mergeCells count="10">
    <mergeCell ref="G1:I1"/>
    <mergeCell ref="A1:A2"/>
    <mergeCell ref="B1:B2"/>
    <mergeCell ref="C1:C2"/>
    <mergeCell ref="D1:D2"/>
    <mergeCell ref="A3:A8"/>
    <mergeCell ref="A16:A21"/>
    <mergeCell ref="A22:A25"/>
    <mergeCell ref="A9:A15"/>
    <mergeCell ref="E1:F1"/>
  </mergeCells>
  <phoneticPr fontId="4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2024-06-06T02:28:37Z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