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4" documentId="13_ncr:1_{1AA94095-C2BC-4226-9166-493422D330C5}" xr6:coauthVersionLast="47" xr6:coauthVersionMax="47" xr10:uidLastSave="{197D741F-946D-441A-931C-71A13BA9B61C}"/>
  <bookViews>
    <workbookView xWindow="0" yWindow="0" windowWidth="20490" windowHeight="6705" tabRatio="725" firstSheet="3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AN10" i="1" l="1"/>
  <c r="AD42" i="13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O30" i="16" l="1"/>
  <c r="AB20" i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<sst xmlns="http://schemas.openxmlformats.org/spreadsheetml/2006/main" count="455" uniqueCount="278">
  <si>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</si>
  <si>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</si>
  <si>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</si>
  <si>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</si>
  <si>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</si>
  <si>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</si>
  <si>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</si>
  <si>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</si>
  <si>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</si>
  <si>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</si>
  <si>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</si>
  <si>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</si>
  <si>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</si>
  <si>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</si>
  <si>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</si>
  <si>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0" eb="2">
      <t>シセツ</t>
    </rPh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</si>
  <si>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</si>
  <si>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</si>
  <si>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</si>
  <si>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</si>
  <si>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</si>
  <si>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</si>
  <si>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</si>
  <si>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</si>
  <si>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</si>
  <si>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</si>
  <si>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</si>
  <si>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</si>
  <si>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</si>
  <si>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</si>
  <si>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</si>
  <si>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</si>
  <si>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</si>
  <si>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</si>
  <si>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</si>
  <si>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</si>
  <si>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</si>
  <si>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</si>
  <si>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</si>
  <si>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</si>
  <si>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</si>
  <si>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</si>
  <si>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</si>
  <si>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</si>
  <si>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</si>
  <si>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</si>
  <si>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</si>
  <si>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</si>
  <si>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</si>
  <si>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</si>
  <si>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</si>
  <si>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</si>
  <si>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</si>
  <si>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</si>
  <si>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</si>
  <si>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</si>
  <si>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</si>
  <si>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</si>
  <si>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</si>
  <si>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</si>
  <si>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</si>
  <si>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</si>
  <si>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</si>
  <si>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</si>
  <si>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</si>
  <si>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</si>
  <si>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</si>
  <si>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</si>
  <si>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</si>
  <si>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</si>
  <si>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</si>
  <si>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</si>
  <si>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</si>
  <si>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</si>
  <si>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介護図書1</t>
    <rPh sb="0" eb="2">
      <t>カイゴ</t>
    </rPh>
    <rPh sb="2" eb="4">
      <t>トショ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</si>
  <si>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</si>
  <si>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</si>
  <si>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</si>
  <si>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介護図書2</t>
    <rPh sb="0" eb="2">
      <t>カイゴ</t>
    </rPh>
    <rPh sb="2" eb="4">
      <t>トショ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</si>
  <si>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</si>
  <si>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</si>
  <si>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</si>
  <si>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介護図書3</t>
    <rPh sb="0" eb="2">
      <t>カイゴ</t>
    </rPh>
    <rPh sb="2" eb="4">
      <t>トショ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</si>
  <si>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</si>
  <si>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</si>
  <si>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</si>
  <si>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介護図書4</t>
    <rPh sb="0" eb="2">
      <t>カイゴ</t>
    </rPh>
    <rPh sb="2" eb="4">
      <t>トショ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</si>
  <si>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</si>
  <si>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</si>
  <si>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介護図書5</t>
    <rPh sb="0" eb="2">
      <t>カイゴ</t>
    </rPh>
    <rPh sb="2" eb="4">
      <t>トショ</t>
    </rPh>
    <phoneticPr fontId="2"/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</si>
  <si>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</si>
  <si>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</si>
  <si>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</si>
  <si>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</si>
  <si>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</si>
  <si>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</si>
  <si>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</si>
  <si>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</si>
  <si>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</si>
  <si>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</si>
  <si>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</si>
  <si>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</si>
  <si>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</si>
  <si>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</si>
  <si>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</si>
  <si>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</si>
  <si>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</si>
  <si>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</si>
  <si>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</si>
  <si>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</si>
  <si>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</si>
  <si>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</si>
  <si>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</si>
  <si>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</si>
  <si>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</si>
  <si>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</si>
  <si>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</si>
  <si>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</si>
  <si>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</si>
  <si>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</si>
  <si>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</si>
  <si>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</si>
  <si>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</si>
  <si>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</si>
  <si>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</si>
  <si>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</si>
  <si>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</si>
  <si>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</si>
  <si>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</si>
  <si>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</si>
  <si>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</si>
  <si>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</si>
  <si>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</si>
  <si>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</si>
  <si>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</si>
  <si>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</si>
  <si>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</si>
  <si>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</si>
  <si>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</si>
  <si>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</si>
  <si>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</si>
  <si>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</si>
  <si>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</si>
  <si>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</si>
  <si>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</si>
  <si>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</si>
  <si>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</si>
  <si>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</si>
  <si>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</si>
  <si>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</si>
  <si>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</si>
  <si>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</si>
  <si>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</si>
  <si>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</si>
  <si>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</si>
  <si>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</si>
  <si>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</si>
  <si>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</si>
  <si>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</si>
  <si>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</si>
  <si>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</si>
  <si>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</si>
  <si>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</si>
  <si>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</si>
  <si>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</si>
  <si>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</si>
  <si>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</si>
  <si>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</si>
  <si>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</si>
  <si>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施設名</t>
    <rPh sb="0" eb="3">
      <t>シセツメイ</t>
    </rPh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</si>
  <si>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</si>
  <si>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</si>
  <si>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</si>
  <si>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</si>
  <si>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</si>
  <si>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</si>
  <si>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</si>
  <si>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>（短期入所協力事業）実施・経費報告書兼収支計算書のとおり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</si>
  <si>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</si>
  <si>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</si>
  <si>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</si>
  <si>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</si>
  <si>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</si>
  <si>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</si>
  <si>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</si>
  <si>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</si>
  <si>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</si>
  <si>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</si>
  <si>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</si>
  <si>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</si>
  <si>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</si>
  <si>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</si>
  <si>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令和６年度自動車事故被害者支援体制等整備事業（短期入所協力事業（利用促進等事務費））実施・経費報告書兼収支計算書</t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</si>
  <si>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</si>
  <si>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</si>
  <si>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</si>
  <si>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</si>
  <si>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</si>
  <si>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</si>
  <si>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</si>
  <si>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</si>
  <si>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</si>
  <si>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</si>
  <si>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</si>
  <si>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</si>
  <si>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２．在宅重度後遺障害者(患者)の短期入所受入状況</t>
  </si>
  <si>
    <t>短期入所受入期間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</si>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</sst>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2" borderId="9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2" borderId="95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0" fontId="9" fillId="2" borderId="85" xfId="0" applyFont="1" applyFill="1" applyBorder="1" applyAlignment="1">
      <alignment horizontal="left" vertical="center" wrapText="1"/>
    </xf>
    <xf numFmtId="0" fontId="9" fillId="2" borderId="92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101" xfId="0" applyFont="1" applyBorder="1" applyAlignment="1">
      <alignment horizontal="left" vertical="center" wrapText="1" shrinkToFit="1"/>
    </xf>
    <xf numFmtId="0" fontId="9" fillId="0" borderId="102" xfId="0" applyFont="1" applyBorder="1" applyAlignment="1">
      <alignment horizontal="left" vertical="center" wrapText="1" shrinkToFit="1"/>
    </xf>
    <xf numFmtId="0" fontId="9" fillId="0" borderId="103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4" xfId="0" applyFont="1" applyBorder="1" applyAlignment="1">
      <alignment horizontal="left" vertical="center" wrapText="1" shrinkToFit="1"/>
    </xf>
    <xf numFmtId="0" fontId="9" fillId="0" borderId="105" xfId="0" applyFont="1" applyBorder="1" applyAlignment="1">
      <alignment horizontal="left" vertical="center" wrapText="1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9" fillId="2" borderId="96" xfId="0" applyFont="1" applyFill="1" applyBorder="1" applyAlignment="1">
      <alignment horizontal="left" vertical="center" wrapText="1"/>
    </xf>
    <xf numFmtId="0" fontId="9" fillId="2" borderId="93" xfId="0" applyFont="1" applyFill="1" applyBorder="1" applyAlignment="1">
      <alignment horizontal="left" vertical="center" wrapText="1"/>
    </xf>
    <xf numFmtId="0" fontId="9" fillId="2" borderId="9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 wrapText="1"/>
    </xf>
    <xf numFmtId="0" fontId="18" fillId="0" borderId="113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42" fontId="9" fillId="2" borderId="78" xfId="0" applyNumberFormat="1" applyFont="1" applyFill="1" applyBorder="1" applyAlignment="1">
      <alignment horizontal="center" vertical="center"/>
    </xf>
    <xf numFmtId="42" fontId="9" fillId="2" borderId="79" xfId="0" applyNumberFormat="1" applyFont="1" applyFill="1" applyBorder="1" applyAlignment="1">
      <alignment horizontal="center" vertical="center"/>
    </xf>
    <xf numFmtId="42" fontId="9" fillId="2" borderId="80" xfId="0" applyNumberFormat="1" applyFont="1" applyFill="1" applyBorder="1" applyAlignment="1">
      <alignment horizontal="center" vertical="center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14" fontId="9" fillId="0" borderId="1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shrinkToFit="1"/>
    </xf>
    <xf numFmtId="0" fontId="10" fillId="0" borderId="108" xfId="0" applyFont="1" applyBorder="1" applyAlignment="1">
      <alignment horizontal="center" vertical="center" shrinkToFit="1"/>
    </xf>
    <xf numFmtId="0" fontId="9" fillId="2" borderId="109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10" xfId="0" applyFont="1" applyFill="1" applyBorder="1" applyAlignment="1">
      <alignment horizontal="left" vertical="center" wrapText="1"/>
    </xf>
    <xf numFmtId="0" fontId="9" fillId="2" borderId="111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0" xfId="0" applyNumberFormat="1" applyFont="1" applyAlignment="1">
      <alignment horizontal="right" vertical="center"/>
    </xf>
    <xf numFmtId="42" fontId="16" fillId="0" borderId="51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42" fontId="18" fillId="0" borderId="28" xfId="0" applyNumberFormat="1" applyFont="1" applyBorder="1" applyAlignment="1">
      <alignment horizontal="right" vertical="center"/>
    </xf>
    <xf numFmtId="42" fontId="18" fillId="0" borderId="31" xfId="0" applyNumberFormat="1" applyFont="1" applyBorder="1" applyAlignment="1">
      <alignment horizontal="right" vertical="center"/>
    </xf>
    <xf numFmtId="42" fontId="18" fillId="0" borderId="44" xfId="0" applyNumberFormat="1" applyFont="1" applyBorder="1" applyAlignment="1">
      <alignment horizontal="right" vertical="center"/>
    </xf>
    <xf numFmtId="0" fontId="16" fillId="0" borderId="44" xfId="0" applyFont="1" applyBorder="1" applyAlignment="1">
      <alignment horizontal="left" vertical="center"/>
    </xf>
    <xf numFmtId="42" fontId="16" fillId="0" borderId="28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right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9" fontId="10" fillId="0" borderId="0" xfId="0" applyNumberFormat="1" applyFont="1" applyAlignment="1">
      <alignment horizontal="distributed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38" fontId="10" fillId="0" borderId="0" xfId="2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0" fontId="10" fillId="0" borderId="72" xfId="0" applyFont="1" applyBorder="1" applyAlignment="1">
      <alignment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>
    <tabColor rgb="FFFF0000"/>
  </sheetPr>
  <dimension ref="A2:BF86"/>
  <sheetViews>
    <sheetView view="pageBreakPreview" zoomScale="80" zoomScaleSheetLayoutView="80" workbookViewId="0">
      <selection activeCell="BA3" sqref="BA3"/>
    </sheetView>
  </sheetViews>
  <sheetFormatPr defaultColWidth="9" defaultRowHeight="18.75"/>
  <cols>
    <col min="1" max="1" width="2.5703125" style="3" customWidth="1"/>
    <col min="2" max="2" width="2.5703125" style="7" customWidth="1"/>
    <col min="3" max="20" width="2.5703125" style="3" customWidth="1"/>
    <col min="21" max="22" width="2.7109375" style="3" customWidth="1"/>
    <col min="23" max="23" width="4.5703125" style="3" customWidth="1"/>
    <col min="24" max="28" width="2.7109375" style="3" customWidth="1"/>
    <col min="29" max="100" width="2.5703125" style="3" customWidth="1"/>
    <col min="101" max="101" width="9" style="3" customWidth="1"/>
    <col min="102" max="16384" width="9" style="3"/>
  </cols>
  <sheetData>
    <row r="2" spans="2:55">
      <c r="B2" s="172" t="s">
        <v>0</v>
      </c>
      <c r="C2" s="190"/>
      <c r="D2" s="190"/>
      <c r="E2" s="173"/>
      <c r="F2" s="262" t="s">
        <v>1</v>
      </c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4"/>
      <c r="AA2" s="172" t="s">
        <v>2</v>
      </c>
      <c r="AB2" s="190"/>
      <c r="AC2" s="190"/>
      <c r="AD2" s="190"/>
      <c r="AE2" s="190"/>
      <c r="AF2" s="173"/>
      <c r="AG2" s="273" t="s">
        <v>3</v>
      </c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</row>
    <row r="3" spans="2:55">
      <c r="B3" s="172" t="s">
        <v>4</v>
      </c>
      <c r="C3" s="190"/>
      <c r="D3" s="190"/>
      <c r="E3" s="173"/>
      <c r="F3" s="262" t="s">
        <v>5</v>
      </c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4"/>
      <c r="AA3" s="267" t="s">
        <v>6</v>
      </c>
      <c r="AB3" s="268"/>
      <c r="AC3" s="268"/>
      <c r="AD3" s="269"/>
      <c r="AE3" s="172" t="s">
        <v>7</v>
      </c>
      <c r="AF3" s="173"/>
      <c r="AG3" s="247" t="s">
        <v>8</v>
      </c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</row>
    <row r="4" spans="2:55">
      <c r="B4" s="172" t="s">
        <v>9</v>
      </c>
      <c r="C4" s="190"/>
      <c r="D4" s="190"/>
      <c r="E4" s="173"/>
      <c r="F4" s="266">
        <v>45535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61"/>
      <c r="AA4" s="270"/>
      <c r="AB4" s="271"/>
      <c r="AC4" s="271"/>
      <c r="AD4" s="272"/>
      <c r="AE4" s="172" t="s">
        <v>10</v>
      </c>
      <c r="AF4" s="173"/>
      <c r="AG4" s="265" t="s">
        <v>11</v>
      </c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</row>
    <row r="5" spans="2:55">
      <c r="B5" s="172" t="s">
        <v>7</v>
      </c>
      <c r="C5" s="190"/>
      <c r="D5" s="190"/>
      <c r="E5" s="173"/>
      <c r="F5" s="252" t="s">
        <v>8</v>
      </c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61"/>
      <c r="AA5" s="267" t="s">
        <v>12</v>
      </c>
      <c r="AB5" s="268"/>
      <c r="AC5" s="268"/>
      <c r="AD5" s="269"/>
      <c r="AE5" s="172" t="s">
        <v>13</v>
      </c>
      <c r="AF5" s="173"/>
      <c r="AG5" s="247" t="s">
        <v>14</v>
      </c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</row>
    <row r="6" spans="2:55">
      <c r="B6" s="172" t="s">
        <v>15</v>
      </c>
      <c r="C6" s="190"/>
      <c r="D6" s="190"/>
      <c r="E6" s="173"/>
      <c r="F6" s="252" t="s">
        <v>16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61"/>
      <c r="AA6" s="270"/>
      <c r="AB6" s="271"/>
      <c r="AC6" s="271"/>
      <c r="AD6" s="272"/>
      <c r="AE6" s="172" t="s">
        <v>10</v>
      </c>
      <c r="AF6" s="173"/>
      <c r="AG6" s="265" t="s">
        <v>17</v>
      </c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</row>
    <row r="7" spans="2:55">
      <c r="B7" s="80" t="s">
        <v>18</v>
      </c>
      <c r="C7" s="80"/>
      <c r="D7" s="80"/>
      <c r="E7" s="80"/>
      <c r="F7" s="247" t="s">
        <v>19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AA7" s="172" t="s">
        <v>20</v>
      </c>
      <c r="AB7" s="190"/>
      <c r="AC7" s="190"/>
      <c r="AD7" s="190"/>
      <c r="AE7" s="190"/>
      <c r="AF7" s="173"/>
      <c r="AG7" s="252" t="s">
        <v>21</v>
      </c>
      <c r="AH7" s="253"/>
      <c r="AI7" s="253"/>
      <c r="AJ7" s="253"/>
      <c r="AK7" s="253"/>
      <c r="AL7" s="253"/>
      <c r="AM7" s="261"/>
      <c r="AN7" s="172" t="s">
        <v>22</v>
      </c>
      <c r="AO7" s="190"/>
      <c r="AP7" s="190"/>
      <c r="AQ7" s="190"/>
      <c r="AR7" s="173"/>
      <c r="AS7" s="262" t="s">
        <v>23</v>
      </c>
      <c r="AT7" s="263"/>
      <c r="AU7" s="263"/>
      <c r="AV7" s="263"/>
      <c r="AW7" s="263"/>
      <c r="AX7" s="264"/>
    </row>
    <row r="8" spans="2:55">
      <c r="B8" s="3"/>
      <c r="AA8" s="172" t="s">
        <v>24</v>
      </c>
      <c r="AB8" s="190"/>
      <c r="AC8" s="190"/>
      <c r="AD8" s="190"/>
      <c r="AE8" s="190"/>
      <c r="AF8" s="173"/>
      <c r="AG8" s="252" t="s">
        <v>25</v>
      </c>
      <c r="AH8" s="253"/>
      <c r="AI8" s="253"/>
      <c r="AJ8" s="253"/>
      <c r="AK8" s="253"/>
      <c r="AL8" s="253"/>
      <c r="AM8" s="261"/>
      <c r="AN8" s="172" t="s">
        <v>26</v>
      </c>
      <c r="AO8" s="190"/>
      <c r="AP8" s="190"/>
      <c r="AQ8" s="190"/>
      <c r="AR8" s="173"/>
      <c r="AS8" s="262" t="s">
        <v>27</v>
      </c>
      <c r="AT8" s="263"/>
      <c r="AU8" s="263"/>
      <c r="AV8" s="263"/>
      <c r="AW8" s="263"/>
      <c r="AX8" s="264"/>
    </row>
    <row r="9" spans="2:55">
      <c r="AA9" s="172" t="s">
        <v>28</v>
      </c>
      <c r="AB9" s="190"/>
      <c r="AC9" s="190"/>
      <c r="AD9" s="190"/>
      <c r="AE9" s="190"/>
      <c r="AF9" s="173"/>
      <c r="AG9" s="247" t="s">
        <v>29</v>
      </c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</row>
    <row r="10" spans="2:55">
      <c r="AA10" s="172" t="s">
        <v>30</v>
      </c>
      <c r="AB10" s="190"/>
      <c r="AC10" s="190"/>
      <c r="AD10" s="190"/>
      <c r="AE10" s="190"/>
      <c r="AF10" s="190"/>
      <c r="AG10" s="258" t="s">
        <v>31</v>
      </c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</row>
    <row r="11" spans="2:55">
      <c r="B11" s="247" t="s">
        <v>32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60" t="s">
        <v>33</v>
      </c>
      <c r="U11" s="260"/>
      <c r="V11" s="260"/>
      <c r="W11" s="260"/>
      <c r="X11" s="260"/>
      <c r="BC11" s="3" t="s">
        <v>34</v>
      </c>
    </row>
    <row r="12" spans="2:55">
      <c r="B12" s="247" t="s">
        <v>35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8"/>
      <c r="U12" s="248"/>
      <c r="V12" s="248"/>
      <c r="W12" s="248"/>
      <c r="X12" s="248"/>
      <c r="Z12" s="76"/>
      <c r="AA12" s="252" t="s">
        <v>36</v>
      </c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4"/>
      <c r="AS12" s="255">
        <v>10000000</v>
      </c>
      <c r="AT12" s="256"/>
      <c r="AU12" s="256"/>
      <c r="AV12" s="256"/>
      <c r="AW12" s="256"/>
      <c r="AX12" s="257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37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249" t="s">
        <v>38</v>
      </c>
      <c r="D16" s="250"/>
      <c r="E16" s="251"/>
      <c r="F16" s="250" t="s">
        <v>39</v>
      </c>
      <c r="G16" s="250"/>
      <c r="H16" s="250"/>
      <c r="I16" s="251"/>
      <c r="J16" s="250" t="s">
        <v>40</v>
      </c>
      <c r="K16" s="250"/>
      <c r="L16" s="250"/>
      <c r="M16" s="251"/>
      <c r="N16" s="110" t="s">
        <v>41</v>
      </c>
      <c r="O16" s="109"/>
      <c r="P16" s="110" t="s">
        <v>42</v>
      </c>
      <c r="Q16" s="108"/>
      <c r="R16" s="111"/>
    </row>
    <row r="17" spans="2:29">
      <c r="B17" s="30">
        <v>1</v>
      </c>
      <c r="C17" s="225" t="s">
        <v>43</v>
      </c>
      <c r="D17" s="226"/>
      <c r="E17" s="227"/>
      <c r="F17" s="225">
        <v>45392</v>
      </c>
      <c r="G17" s="226"/>
      <c r="H17" s="226"/>
      <c r="I17" s="227"/>
      <c r="J17" s="225">
        <v>45405</v>
      </c>
      <c r="K17" s="226"/>
      <c r="L17" s="226"/>
      <c r="M17" s="227"/>
      <c r="N17" s="228">
        <f t="shared" ref="N17:N36" si="0">IF(F17="","",J17-F17+1)</f>
        <v>14</v>
      </c>
      <c r="O17" s="229"/>
      <c r="P17" s="230" t="s">
        <v>44</v>
      </c>
      <c r="Q17" s="212"/>
      <c r="R17" s="216"/>
    </row>
    <row r="18" spans="2:29">
      <c r="B18" s="30">
        <v>2</v>
      </c>
      <c r="C18" s="225" t="s">
        <v>45</v>
      </c>
      <c r="D18" s="226"/>
      <c r="E18" s="227"/>
      <c r="F18" s="225">
        <v>45397</v>
      </c>
      <c r="G18" s="226"/>
      <c r="H18" s="226"/>
      <c r="I18" s="227"/>
      <c r="J18" s="225">
        <v>45402</v>
      </c>
      <c r="K18" s="226"/>
      <c r="L18" s="226"/>
      <c r="M18" s="227"/>
      <c r="N18" s="228">
        <f t="shared" si="0"/>
        <v>6</v>
      </c>
      <c r="O18" s="229"/>
      <c r="P18" s="230" t="s">
        <v>44</v>
      </c>
      <c r="Q18" s="212"/>
      <c r="R18" s="216"/>
    </row>
    <row r="19" spans="2:29">
      <c r="B19" s="30">
        <v>3</v>
      </c>
      <c r="C19" s="225" t="s">
        <v>46</v>
      </c>
      <c r="D19" s="226"/>
      <c r="E19" s="227"/>
      <c r="F19" s="225">
        <v>45417</v>
      </c>
      <c r="G19" s="226"/>
      <c r="H19" s="226"/>
      <c r="I19" s="227"/>
      <c r="J19" s="225">
        <v>45427</v>
      </c>
      <c r="K19" s="226"/>
      <c r="L19" s="226"/>
      <c r="M19" s="227"/>
      <c r="N19" s="228">
        <f t="shared" si="0"/>
        <v>11</v>
      </c>
      <c r="O19" s="229"/>
      <c r="P19" s="230" t="s">
        <v>47</v>
      </c>
      <c r="Q19" s="212"/>
      <c r="R19" s="216"/>
    </row>
    <row r="20" spans="2:29">
      <c r="B20" s="30">
        <v>4</v>
      </c>
      <c r="C20" s="225" t="s">
        <v>43</v>
      </c>
      <c r="D20" s="226"/>
      <c r="E20" s="227"/>
      <c r="F20" s="225">
        <v>45422</v>
      </c>
      <c r="G20" s="226"/>
      <c r="H20" s="226"/>
      <c r="I20" s="227"/>
      <c r="J20" s="225">
        <v>45435</v>
      </c>
      <c r="K20" s="226"/>
      <c r="L20" s="226"/>
      <c r="M20" s="227"/>
      <c r="N20" s="228">
        <f t="shared" si="0"/>
        <v>14</v>
      </c>
      <c r="O20" s="229"/>
      <c r="P20" s="230" t="s">
        <v>44</v>
      </c>
      <c r="Q20" s="212"/>
      <c r="R20" s="216"/>
    </row>
    <row r="21" spans="2:29">
      <c r="B21" s="30">
        <v>5</v>
      </c>
      <c r="C21" s="225" t="s">
        <v>46</v>
      </c>
      <c r="D21" s="226"/>
      <c r="E21" s="227"/>
      <c r="F21" s="225">
        <v>45448</v>
      </c>
      <c r="G21" s="226"/>
      <c r="H21" s="226"/>
      <c r="I21" s="227"/>
      <c r="J21" s="225">
        <v>45453</v>
      </c>
      <c r="K21" s="226"/>
      <c r="L21" s="226"/>
      <c r="M21" s="227"/>
      <c r="N21" s="228">
        <f t="shared" si="0"/>
        <v>6</v>
      </c>
      <c r="O21" s="229"/>
      <c r="P21" s="230" t="s">
        <v>47</v>
      </c>
      <c r="Q21" s="212"/>
      <c r="R21" s="216"/>
    </row>
    <row r="22" spans="2:29">
      <c r="B22" s="30">
        <v>6</v>
      </c>
      <c r="C22" s="225" t="s">
        <v>43</v>
      </c>
      <c r="D22" s="226"/>
      <c r="E22" s="227"/>
      <c r="F22" s="225">
        <v>45453</v>
      </c>
      <c r="G22" s="226"/>
      <c r="H22" s="226"/>
      <c r="I22" s="227"/>
      <c r="J22" s="225">
        <v>45466</v>
      </c>
      <c r="K22" s="226"/>
      <c r="L22" s="226"/>
      <c r="M22" s="227"/>
      <c r="N22" s="228">
        <f t="shared" si="0"/>
        <v>14</v>
      </c>
      <c r="O22" s="229"/>
      <c r="P22" s="230" t="s">
        <v>44</v>
      </c>
      <c r="Q22" s="212"/>
      <c r="R22" s="216"/>
    </row>
    <row r="23" spans="2:29">
      <c r="B23" s="30">
        <v>7</v>
      </c>
      <c r="C23" s="225" t="s">
        <v>48</v>
      </c>
      <c r="D23" s="226"/>
      <c r="E23" s="227"/>
      <c r="F23" s="225">
        <v>45458</v>
      </c>
      <c r="G23" s="226"/>
      <c r="H23" s="226"/>
      <c r="I23" s="227"/>
      <c r="J23" s="225">
        <v>45460</v>
      </c>
      <c r="K23" s="226"/>
      <c r="L23" s="226"/>
      <c r="M23" s="227"/>
      <c r="N23" s="228">
        <f t="shared" si="0"/>
        <v>3</v>
      </c>
      <c r="O23" s="229"/>
      <c r="P23" s="230" t="s">
        <v>47</v>
      </c>
      <c r="Q23" s="212"/>
      <c r="R23" s="216"/>
    </row>
    <row r="24" spans="2:29">
      <c r="B24" s="30">
        <v>8</v>
      </c>
      <c r="C24" s="225" t="s">
        <v>49</v>
      </c>
      <c r="D24" s="226"/>
      <c r="E24" s="227"/>
      <c r="F24" s="225">
        <v>45463</v>
      </c>
      <c r="G24" s="226"/>
      <c r="H24" s="226"/>
      <c r="I24" s="227"/>
      <c r="J24" s="225">
        <v>45474</v>
      </c>
      <c r="K24" s="226"/>
      <c r="L24" s="226"/>
      <c r="M24" s="227"/>
      <c r="N24" s="228">
        <f t="shared" si="0"/>
        <v>12</v>
      </c>
      <c r="O24" s="229"/>
      <c r="P24" s="230" t="s">
        <v>44</v>
      </c>
      <c r="Q24" s="212"/>
      <c r="R24" s="216"/>
    </row>
    <row r="25" spans="2:29">
      <c r="B25" s="30">
        <v>9</v>
      </c>
      <c r="C25" s="225" t="s">
        <v>46</v>
      </c>
      <c r="D25" s="226"/>
      <c r="E25" s="227"/>
      <c r="F25" s="225">
        <v>45478</v>
      </c>
      <c r="G25" s="226"/>
      <c r="H25" s="226"/>
      <c r="I25" s="227"/>
      <c r="J25" s="225">
        <v>45483</v>
      </c>
      <c r="K25" s="226"/>
      <c r="L25" s="226"/>
      <c r="M25" s="227"/>
      <c r="N25" s="228">
        <f t="shared" si="0"/>
        <v>6</v>
      </c>
      <c r="O25" s="229"/>
      <c r="P25" s="230" t="s">
        <v>47</v>
      </c>
      <c r="Q25" s="212"/>
      <c r="R25" s="216"/>
    </row>
    <row r="26" spans="2:29">
      <c r="B26" s="30">
        <v>10</v>
      </c>
      <c r="C26" s="225"/>
      <c r="D26" s="226"/>
      <c r="E26" s="227"/>
      <c r="F26" s="225"/>
      <c r="G26" s="226"/>
      <c r="H26" s="226"/>
      <c r="I26" s="227"/>
      <c r="J26" s="225"/>
      <c r="K26" s="226"/>
      <c r="L26" s="226"/>
      <c r="M26" s="227"/>
      <c r="N26" s="228" t="str">
        <f t="shared" si="0"/>
        <v/>
      </c>
      <c r="O26" s="229"/>
      <c r="P26" s="230"/>
      <c r="Q26" s="212"/>
      <c r="R26" s="216"/>
    </row>
    <row r="27" spans="2:29">
      <c r="B27" s="30">
        <v>11</v>
      </c>
      <c r="C27" s="225"/>
      <c r="D27" s="226"/>
      <c r="E27" s="227"/>
      <c r="F27" s="225"/>
      <c r="G27" s="226"/>
      <c r="H27" s="226"/>
      <c r="I27" s="227"/>
      <c r="J27" s="225"/>
      <c r="K27" s="226"/>
      <c r="L27" s="226"/>
      <c r="M27" s="227"/>
      <c r="N27" s="228" t="str">
        <f t="shared" si="0"/>
        <v/>
      </c>
      <c r="O27" s="229"/>
      <c r="P27" s="230"/>
      <c r="Q27" s="212"/>
      <c r="R27" s="216"/>
    </row>
    <row r="28" spans="2:29">
      <c r="B28" s="30">
        <v>12</v>
      </c>
      <c r="C28" s="225"/>
      <c r="D28" s="226"/>
      <c r="E28" s="227"/>
      <c r="F28" s="225"/>
      <c r="G28" s="226"/>
      <c r="H28" s="226"/>
      <c r="I28" s="227"/>
      <c r="J28" s="225"/>
      <c r="K28" s="226"/>
      <c r="L28" s="226"/>
      <c r="M28" s="227"/>
      <c r="N28" s="228" t="str">
        <f t="shared" si="0"/>
        <v/>
      </c>
      <c r="O28" s="229"/>
      <c r="P28" s="230"/>
      <c r="Q28" s="212"/>
      <c r="R28" s="216"/>
    </row>
    <row r="29" spans="2:29">
      <c r="B29" s="30">
        <v>13</v>
      </c>
      <c r="C29" s="225"/>
      <c r="D29" s="226"/>
      <c r="E29" s="227"/>
      <c r="F29" s="225"/>
      <c r="G29" s="226"/>
      <c r="H29" s="226"/>
      <c r="I29" s="227"/>
      <c r="J29" s="225"/>
      <c r="K29" s="226"/>
      <c r="L29" s="226"/>
      <c r="M29" s="227"/>
      <c r="N29" s="228" t="str">
        <f t="shared" si="0"/>
        <v/>
      </c>
      <c r="O29" s="229"/>
      <c r="P29" s="230"/>
      <c r="Q29" s="212"/>
      <c r="R29" s="216"/>
      <c r="U29" s="80" t="s">
        <v>42</v>
      </c>
      <c r="V29" s="80"/>
      <c r="W29" s="80"/>
      <c r="X29" s="80" t="s">
        <v>50</v>
      </c>
      <c r="Y29" s="80"/>
      <c r="Z29" s="80"/>
      <c r="AA29" s="172" t="s">
        <v>51</v>
      </c>
      <c r="AB29" s="190"/>
      <c r="AC29" s="173"/>
    </row>
    <row r="30" spans="2:29">
      <c r="B30" s="30">
        <v>14</v>
      </c>
      <c r="C30" s="225"/>
      <c r="D30" s="226"/>
      <c r="E30" s="227"/>
      <c r="F30" s="225"/>
      <c r="G30" s="226"/>
      <c r="H30" s="226"/>
      <c r="I30" s="227"/>
      <c r="J30" s="225"/>
      <c r="K30" s="226"/>
      <c r="L30" s="226"/>
      <c r="M30" s="227"/>
      <c r="N30" s="228" t="str">
        <f t="shared" si="0"/>
        <v/>
      </c>
      <c r="O30" s="229"/>
      <c r="P30" s="230"/>
      <c r="Q30" s="212"/>
      <c r="R30" s="216"/>
      <c r="U30" s="59" t="s">
        <v>44</v>
      </c>
      <c r="V30" s="59"/>
      <c r="W30" s="59"/>
      <c r="X30" s="246">
        <f>COUNTIF(P17:R36,"脳損傷")</f>
        <v>5</v>
      </c>
      <c r="Y30" s="246"/>
      <c r="Z30" s="246"/>
      <c r="AA30" s="243">
        <f ca="1">SUMIF(P17:R36,"脳損傷",N17:O36)</f>
        <v>60</v>
      </c>
      <c r="AB30" s="244"/>
      <c r="AC30" s="245"/>
    </row>
    <row r="31" spans="2:29">
      <c r="B31" s="30">
        <v>15</v>
      </c>
      <c r="C31" s="225"/>
      <c r="D31" s="226"/>
      <c r="E31" s="227"/>
      <c r="F31" s="225"/>
      <c r="G31" s="226"/>
      <c r="H31" s="226"/>
      <c r="I31" s="227"/>
      <c r="J31" s="225"/>
      <c r="K31" s="226"/>
      <c r="L31" s="226"/>
      <c r="M31" s="227"/>
      <c r="N31" s="228" t="str">
        <f t="shared" si="0"/>
        <v/>
      </c>
      <c r="O31" s="229"/>
      <c r="P31" s="230"/>
      <c r="Q31" s="212"/>
      <c r="R31" s="216"/>
      <c r="U31" s="59" t="s">
        <v>47</v>
      </c>
      <c r="V31" s="59"/>
      <c r="W31" s="59"/>
      <c r="X31" s="246">
        <f>COUNTIF(P17:R36,"脊髄損傷")</f>
        <v>4</v>
      </c>
      <c r="Y31" s="246"/>
      <c r="Z31" s="246"/>
      <c r="AA31" s="243">
        <f ca="1">SUMIF(P17:R36,"脊髄損傷",N17:O36)</f>
        <v>26</v>
      </c>
      <c r="AB31" s="244"/>
      <c r="AC31" s="245"/>
    </row>
    <row r="32" spans="2:29">
      <c r="B32" s="30">
        <v>16</v>
      </c>
      <c r="C32" s="225"/>
      <c r="D32" s="226"/>
      <c r="E32" s="227"/>
      <c r="F32" s="225"/>
      <c r="G32" s="226"/>
      <c r="H32" s="226"/>
      <c r="I32" s="227"/>
      <c r="J32" s="225"/>
      <c r="K32" s="226"/>
      <c r="L32" s="226"/>
      <c r="M32" s="227"/>
      <c r="N32" s="228" t="str">
        <f t="shared" si="0"/>
        <v/>
      </c>
      <c r="O32" s="229"/>
      <c r="P32" s="230"/>
      <c r="Q32" s="212"/>
      <c r="R32" s="216"/>
      <c r="U32" s="59" t="s">
        <v>52</v>
      </c>
      <c r="V32" s="59"/>
      <c r="W32" s="59"/>
      <c r="X32" s="246">
        <f>COUNTIF(P17:R36,"その他")</f>
        <v>0</v>
      </c>
      <c r="Y32" s="246"/>
      <c r="Z32" s="246"/>
      <c r="AA32" s="243">
        <f ca="1">SUMIF(P17:R36,"その他",N17:O36)</f>
        <v>0</v>
      </c>
      <c r="AB32" s="244"/>
      <c r="AC32" s="245"/>
    </row>
    <row r="33" spans="2:58">
      <c r="B33" s="30">
        <v>17</v>
      </c>
      <c r="C33" s="225"/>
      <c r="D33" s="226"/>
      <c r="E33" s="227"/>
      <c r="F33" s="225"/>
      <c r="G33" s="226"/>
      <c r="H33" s="226"/>
      <c r="I33" s="227"/>
      <c r="J33" s="225"/>
      <c r="K33" s="226"/>
      <c r="L33" s="226"/>
      <c r="M33" s="227"/>
      <c r="N33" s="228" t="str">
        <f t="shared" si="0"/>
        <v/>
      </c>
      <c r="O33" s="229"/>
      <c r="P33" s="230"/>
      <c r="Q33" s="212"/>
      <c r="R33" s="216"/>
    </row>
    <row r="34" spans="2:58" ht="19.5" customHeight="1">
      <c r="B34" s="30">
        <v>18</v>
      </c>
      <c r="C34" s="225"/>
      <c r="D34" s="226"/>
      <c r="E34" s="227"/>
      <c r="F34" s="225"/>
      <c r="G34" s="226"/>
      <c r="H34" s="226"/>
      <c r="I34" s="227"/>
      <c r="J34" s="225"/>
      <c r="K34" s="226"/>
      <c r="L34" s="226"/>
      <c r="M34" s="227"/>
      <c r="N34" s="228" t="str">
        <f t="shared" si="0"/>
        <v/>
      </c>
      <c r="O34" s="229"/>
      <c r="P34" s="230"/>
      <c r="Q34" s="212"/>
      <c r="R34" s="216"/>
      <c r="U34" s="237" t="s">
        <v>53</v>
      </c>
      <c r="V34" s="238"/>
      <c r="W34" s="238"/>
      <c r="X34" s="238"/>
      <c r="Y34" s="238"/>
      <c r="Z34" s="238"/>
      <c r="AA34" s="238"/>
      <c r="AB34" s="239"/>
      <c r="AC34" s="219" t="s">
        <v>54</v>
      </c>
      <c r="AD34" s="220"/>
      <c r="AE34" s="221"/>
      <c r="AF34" s="222">
        <f>SUM(AF35:AH37)</f>
        <v>0</v>
      </c>
      <c r="AG34" s="223"/>
      <c r="AH34" s="223"/>
      <c r="AI34" s="220" t="s">
        <v>55</v>
      </c>
      <c r="AJ34" s="220"/>
      <c r="AK34" s="224"/>
    </row>
    <row r="35" spans="2:58">
      <c r="B35" s="30">
        <v>19</v>
      </c>
      <c r="C35" s="225"/>
      <c r="D35" s="226"/>
      <c r="E35" s="227"/>
      <c r="F35" s="225"/>
      <c r="G35" s="226"/>
      <c r="H35" s="226"/>
      <c r="I35" s="227"/>
      <c r="J35" s="225"/>
      <c r="K35" s="226"/>
      <c r="L35" s="226"/>
      <c r="M35" s="227"/>
      <c r="N35" s="228" t="str">
        <f t="shared" si="0"/>
        <v/>
      </c>
      <c r="O35" s="229"/>
      <c r="P35" s="230"/>
      <c r="Q35" s="212"/>
      <c r="R35" s="216"/>
      <c r="U35" s="240"/>
      <c r="V35" s="241"/>
      <c r="W35" s="241"/>
      <c r="X35" s="241"/>
      <c r="Y35" s="241"/>
      <c r="Z35" s="241"/>
      <c r="AA35" s="241"/>
      <c r="AB35" s="242"/>
      <c r="AC35" s="231" t="s">
        <v>56</v>
      </c>
      <c r="AD35" s="232"/>
      <c r="AE35" s="233"/>
      <c r="AF35" s="234"/>
      <c r="AG35" s="235"/>
      <c r="AH35" s="235"/>
      <c r="AI35" s="232" t="s">
        <v>55</v>
      </c>
      <c r="AJ35" s="232"/>
      <c r="AK35" s="236"/>
    </row>
    <row r="36" spans="2:58">
      <c r="B36" s="32">
        <v>20</v>
      </c>
      <c r="C36" s="201"/>
      <c r="D36" s="202"/>
      <c r="E36" s="203"/>
      <c r="F36" s="204"/>
      <c r="G36" s="205"/>
      <c r="H36" s="205"/>
      <c r="I36" s="206"/>
      <c r="J36" s="204"/>
      <c r="K36" s="205"/>
      <c r="L36" s="205"/>
      <c r="M36" s="206"/>
      <c r="N36" s="207" t="str">
        <f t="shared" si="0"/>
        <v/>
      </c>
      <c r="O36" s="208"/>
      <c r="P36" s="209"/>
      <c r="Q36" s="199"/>
      <c r="R36" s="210"/>
      <c r="U36" s="7"/>
      <c r="AC36" s="211" t="s">
        <v>57</v>
      </c>
      <c r="AD36" s="212"/>
      <c r="AE36" s="213"/>
      <c r="AF36" s="214"/>
      <c r="AG36" s="215"/>
      <c r="AH36" s="215"/>
      <c r="AI36" s="212" t="s">
        <v>55</v>
      </c>
      <c r="AJ36" s="212"/>
      <c r="AK36" s="216"/>
    </row>
    <row r="37" spans="2:58" ht="19.5" thickBot="1">
      <c r="B37" s="32" t="s">
        <v>58</v>
      </c>
      <c r="C37" s="191">
        <f>COUNTA(C17:E36)</f>
        <v>9</v>
      </c>
      <c r="D37" s="192"/>
      <c r="E37" s="193"/>
      <c r="F37" s="191"/>
      <c r="G37" s="192"/>
      <c r="H37" s="192"/>
      <c r="I37" s="193"/>
      <c r="J37" s="191"/>
      <c r="K37" s="192"/>
      <c r="L37" s="192"/>
      <c r="M37" s="193"/>
      <c r="N37" s="194">
        <f>SUM(N17:O36)</f>
        <v>86</v>
      </c>
      <c r="O37" s="195"/>
      <c r="P37" s="194"/>
      <c r="Q37" s="196"/>
      <c r="R37" s="197"/>
      <c r="AC37" s="198" t="s">
        <v>52</v>
      </c>
      <c r="AD37" s="199"/>
      <c r="AE37" s="200"/>
      <c r="AF37" s="217"/>
      <c r="AG37" s="218"/>
      <c r="AH37" s="218"/>
      <c r="AI37" s="199" t="s">
        <v>55</v>
      </c>
      <c r="AJ37" s="199"/>
      <c r="AK37" s="210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59</v>
      </c>
      <c r="AA40" s="172" t="s">
        <v>60</v>
      </c>
      <c r="AB40" s="190"/>
      <c r="AC40" s="190"/>
      <c r="AD40" s="190"/>
      <c r="AE40" s="190"/>
      <c r="AF40" s="173"/>
      <c r="AG40" s="172" t="s">
        <v>61</v>
      </c>
      <c r="AH40" s="190"/>
      <c r="AI40" s="190"/>
      <c r="AJ40" s="190"/>
      <c r="AK40" s="190"/>
      <c r="AL40" s="173"/>
      <c r="AM40" s="172" t="s">
        <v>62</v>
      </c>
      <c r="AN40" s="190"/>
      <c r="AO40" s="190"/>
      <c r="AP40" s="190"/>
      <c r="AQ40" s="190"/>
      <c r="AR40" s="173"/>
      <c r="AY40" s="80" t="s">
        <v>63</v>
      </c>
      <c r="AZ40" s="80"/>
      <c r="BA40" s="80"/>
      <c r="BB40" s="80"/>
      <c r="BC40" s="80"/>
      <c r="BD40" s="80"/>
    </row>
    <row r="41" spans="2:58">
      <c r="B41" s="172" t="s">
        <v>64</v>
      </c>
      <c r="C41" s="173"/>
      <c r="D41" s="172" t="s">
        <v>65</v>
      </c>
      <c r="E41" s="190"/>
      <c r="F41" s="190"/>
      <c r="G41" s="190"/>
      <c r="H41" s="190"/>
      <c r="I41" s="190"/>
      <c r="J41" s="190"/>
      <c r="K41" s="190"/>
      <c r="L41" s="173"/>
      <c r="M41" s="177" t="s">
        <v>66</v>
      </c>
      <c r="N41" s="178"/>
      <c r="O41" s="178"/>
      <c r="P41" s="178"/>
      <c r="Q41" s="179"/>
      <c r="R41" s="177" t="s">
        <v>67</v>
      </c>
      <c r="S41" s="178"/>
      <c r="T41" s="178"/>
      <c r="U41" s="178"/>
      <c r="V41" s="179"/>
      <c r="W41" s="172" t="s">
        <v>68</v>
      </c>
      <c r="X41" s="173"/>
      <c r="Y41" s="172" t="s">
        <v>69</v>
      </c>
      <c r="Z41" s="173"/>
      <c r="AA41" s="172" t="s">
        <v>70</v>
      </c>
      <c r="AB41" s="190"/>
      <c r="AC41" s="173"/>
      <c r="AD41" s="172" t="s">
        <v>71</v>
      </c>
      <c r="AE41" s="190"/>
      <c r="AF41" s="173"/>
      <c r="AG41" s="172" t="s">
        <v>70</v>
      </c>
      <c r="AH41" s="190"/>
      <c r="AI41" s="173"/>
      <c r="AJ41" s="172" t="s">
        <v>71</v>
      </c>
      <c r="AK41" s="190"/>
      <c r="AL41" s="173"/>
      <c r="AM41" s="172" t="s">
        <v>70</v>
      </c>
      <c r="AN41" s="190"/>
      <c r="AO41" s="173"/>
      <c r="AP41" s="172" t="s">
        <v>71</v>
      </c>
      <c r="AQ41" s="190"/>
      <c r="AR41" s="173"/>
      <c r="AS41" s="172" t="s">
        <v>72</v>
      </c>
      <c r="AT41" s="190"/>
      <c r="AU41" s="173"/>
      <c r="AV41" s="172" t="s">
        <v>73</v>
      </c>
      <c r="AW41" s="190"/>
      <c r="AX41" s="173"/>
      <c r="AY41" s="80" t="s">
        <v>70</v>
      </c>
      <c r="AZ41" s="80"/>
      <c r="BA41" s="80"/>
      <c r="BB41" s="80" t="s">
        <v>71</v>
      </c>
      <c r="BC41" s="80"/>
      <c r="BD41" s="80"/>
      <c r="BE41" s="80" t="s">
        <v>69</v>
      </c>
      <c r="BF41" s="80"/>
    </row>
    <row r="42" spans="2:58">
      <c r="B42" s="172">
        <v>1</v>
      </c>
      <c r="C42" s="173"/>
      <c r="D42" s="174" t="s">
        <v>74</v>
      </c>
      <c r="E42" s="175"/>
      <c r="F42" s="175"/>
      <c r="G42" s="175"/>
      <c r="H42" s="175"/>
      <c r="I42" s="175"/>
      <c r="J42" s="175"/>
      <c r="K42" s="175"/>
      <c r="L42" s="176"/>
      <c r="M42" s="177" t="s">
        <v>75</v>
      </c>
      <c r="N42" s="178"/>
      <c r="O42" s="178"/>
      <c r="P42" s="178"/>
      <c r="Q42" s="179"/>
      <c r="R42" s="177" t="s">
        <v>76</v>
      </c>
      <c r="S42" s="178"/>
      <c r="T42" s="178"/>
      <c r="U42" s="178"/>
      <c r="V42" s="179"/>
      <c r="W42" s="172">
        <v>1</v>
      </c>
      <c r="X42" s="173"/>
      <c r="Y42" s="172" t="s">
        <v>77</v>
      </c>
      <c r="Z42" s="173"/>
      <c r="AA42" s="187">
        <v>10000</v>
      </c>
      <c r="AB42" s="188"/>
      <c r="AC42" s="189"/>
      <c r="AD42" s="162">
        <f>AA42*W42</f>
        <v>10000</v>
      </c>
      <c r="AE42" s="163"/>
      <c r="AF42" s="164"/>
      <c r="AG42" s="162">
        <f>AA42*10/100</f>
        <v>1000</v>
      </c>
      <c r="AH42" s="163"/>
      <c r="AI42" s="164"/>
      <c r="AJ42" s="162">
        <f>AD42*10/100</f>
        <v>1000</v>
      </c>
      <c r="AK42" s="163"/>
      <c r="AL42" s="164"/>
      <c r="AM42" s="162">
        <f>AA42+AG42</f>
        <v>11000</v>
      </c>
      <c r="AN42" s="163"/>
      <c r="AO42" s="164"/>
      <c r="AP42" s="162">
        <f>AD42+AJ42</f>
        <v>11000</v>
      </c>
      <c r="AQ42" s="163"/>
      <c r="AR42" s="164"/>
      <c r="AS42" s="165">
        <v>45383</v>
      </c>
      <c r="AT42" s="166"/>
      <c r="AU42" s="167"/>
      <c r="AV42" s="168">
        <f>IF(AS42="","",AS42)</f>
        <v>45383</v>
      </c>
      <c r="AW42" s="169"/>
      <c r="AX42" s="170"/>
      <c r="AY42" s="171">
        <f>IF($T$11="税込み",AM42,AA42)</f>
        <v>10000</v>
      </c>
      <c r="AZ42" s="171"/>
      <c r="BA42" s="171"/>
      <c r="BB42" s="171">
        <f>IF($T$11="税込み",AP42,AD42)</f>
        <v>10000</v>
      </c>
      <c r="BC42" s="171"/>
      <c r="BD42" s="171"/>
      <c r="BE42" s="186" t="str">
        <f>IF(Y42="式",W42&amp;Y42,W42&amp;Y42)</f>
        <v>1冊</v>
      </c>
      <c r="BF42" s="186"/>
    </row>
    <row r="43" spans="2:58">
      <c r="B43" s="172">
        <v>2</v>
      </c>
      <c r="C43" s="173"/>
      <c r="D43" s="174" t="s">
        <v>78</v>
      </c>
      <c r="E43" s="175"/>
      <c r="F43" s="175"/>
      <c r="G43" s="175"/>
      <c r="H43" s="175"/>
      <c r="I43" s="175"/>
      <c r="J43" s="175"/>
      <c r="K43" s="175"/>
      <c r="L43" s="176"/>
      <c r="M43" s="177" t="s">
        <v>79</v>
      </c>
      <c r="N43" s="178"/>
      <c r="O43" s="178"/>
      <c r="P43" s="178"/>
      <c r="Q43" s="179"/>
      <c r="R43" s="177" t="s">
        <v>80</v>
      </c>
      <c r="S43" s="178"/>
      <c r="T43" s="178"/>
      <c r="U43" s="178"/>
      <c r="V43" s="179"/>
      <c r="W43" s="172">
        <v>2</v>
      </c>
      <c r="X43" s="173"/>
      <c r="Y43" s="172" t="s">
        <v>81</v>
      </c>
      <c r="Z43" s="173"/>
      <c r="AA43" s="187">
        <v>20000</v>
      </c>
      <c r="AB43" s="188"/>
      <c r="AC43" s="189"/>
      <c r="AD43" s="162">
        <f>AA43*W43</f>
        <v>40000</v>
      </c>
      <c r="AE43" s="163"/>
      <c r="AF43" s="164"/>
      <c r="AG43" s="162">
        <f>AA43*10/100</f>
        <v>2000</v>
      </c>
      <c r="AH43" s="163"/>
      <c r="AI43" s="164"/>
      <c r="AJ43" s="162">
        <f t="shared" ref="AJ43:AJ46" si="1">AD43*10/100</f>
        <v>4000</v>
      </c>
      <c r="AK43" s="163"/>
      <c r="AL43" s="164"/>
      <c r="AM43" s="162">
        <f>AA43+AG43</f>
        <v>22000</v>
      </c>
      <c r="AN43" s="163"/>
      <c r="AO43" s="164"/>
      <c r="AP43" s="162">
        <f>AD43+AJ43</f>
        <v>44000</v>
      </c>
      <c r="AQ43" s="163"/>
      <c r="AR43" s="164"/>
      <c r="AS43" s="165">
        <v>45413</v>
      </c>
      <c r="AT43" s="166"/>
      <c r="AU43" s="167"/>
      <c r="AV43" s="168">
        <f>IF(AS43="","",AS43)</f>
        <v>45413</v>
      </c>
      <c r="AW43" s="169"/>
      <c r="AX43" s="170"/>
      <c r="AY43" s="171">
        <f>IF($T$11="税込み",AM43,AA43)</f>
        <v>20000</v>
      </c>
      <c r="AZ43" s="171"/>
      <c r="BA43" s="171"/>
      <c r="BB43" s="171">
        <f>IF($T$11="税込み",AP43,AD43)</f>
        <v>40000</v>
      </c>
      <c r="BC43" s="171"/>
      <c r="BD43" s="171"/>
      <c r="BE43" s="186" t="str">
        <f>IF(Y43="式",W43&amp;Y43,W43&amp;Y43)</f>
        <v>2台</v>
      </c>
      <c r="BF43" s="186"/>
    </row>
    <row r="44" spans="2:58">
      <c r="B44" s="172">
        <v>3</v>
      </c>
      <c r="C44" s="173"/>
      <c r="D44" s="174" t="s">
        <v>82</v>
      </c>
      <c r="E44" s="175"/>
      <c r="F44" s="175"/>
      <c r="G44" s="175"/>
      <c r="H44" s="175"/>
      <c r="I44" s="175"/>
      <c r="J44" s="175"/>
      <c r="K44" s="175"/>
      <c r="L44" s="176"/>
      <c r="M44" s="177" t="s">
        <v>83</v>
      </c>
      <c r="N44" s="178"/>
      <c r="O44" s="178"/>
      <c r="P44" s="178"/>
      <c r="Q44" s="179"/>
      <c r="R44" s="177" t="s">
        <v>84</v>
      </c>
      <c r="S44" s="178"/>
      <c r="T44" s="178"/>
      <c r="U44" s="178"/>
      <c r="V44" s="179"/>
      <c r="W44" s="172">
        <v>3</v>
      </c>
      <c r="X44" s="173"/>
      <c r="Y44" s="172" t="s">
        <v>85</v>
      </c>
      <c r="Z44" s="173"/>
      <c r="AA44" s="187">
        <v>30000</v>
      </c>
      <c r="AB44" s="188"/>
      <c r="AC44" s="189"/>
      <c r="AD44" s="162">
        <f t="shared" ref="AD44:AD46" si="2">AA44*W44</f>
        <v>90000</v>
      </c>
      <c r="AE44" s="163"/>
      <c r="AF44" s="164"/>
      <c r="AG44" s="162">
        <f t="shared" ref="AG44:AG46" si="3">AA44*10/100</f>
        <v>3000</v>
      </c>
      <c r="AH44" s="163"/>
      <c r="AI44" s="164"/>
      <c r="AJ44" s="162">
        <f t="shared" si="1"/>
        <v>9000</v>
      </c>
      <c r="AK44" s="163"/>
      <c r="AL44" s="164"/>
      <c r="AM44" s="162">
        <f t="shared" ref="AM44:AM46" si="4">AA44+AG44</f>
        <v>33000</v>
      </c>
      <c r="AN44" s="163"/>
      <c r="AO44" s="164"/>
      <c r="AP44" s="162">
        <f t="shared" ref="AP44:AP46" si="5">AD44+AJ44</f>
        <v>99000</v>
      </c>
      <c r="AQ44" s="163"/>
      <c r="AR44" s="164"/>
      <c r="AS44" s="165">
        <v>45444</v>
      </c>
      <c r="AT44" s="166"/>
      <c r="AU44" s="167"/>
      <c r="AV44" s="168">
        <f t="shared" ref="AV44:AV46" si="6">IF(AS44="","",AS44)</f>
        <v>45444</v>
      </c>
      <c r="AW44" s="169"/>
      <c r="AX44" s="170"/>
      <c r="AY44" s="171">
        <f t="shared" ref="AY44:AY46" si="7">IF($T$11="税込み",AM44,AA44)</f>
        <v>30000</v>
      </c>
      <c r="AZ44" s="171"/>
      <c r="BA44" s="171"/>
      <c r="BB44" s="171">
        <f t="shared" ref="BB44:BB46" si="8">IF($T$11="税込み",AP44,AD44)</f>
        <v>90000</v>
      </c>
      <c r="BC44" s="171"/>
      <c r="BD44" s="171"/>
      <c r="BE44" s="186" t="str">
        <f t="shared" ref="BE44:BE46" si="9">IF(Y44="式",W44&amp;Y44,W44&amp;Y44)</f>
        <v>3式</v>
      </c>
      <c r="BF44" s="186"/>
    </row>
    <row r="45" spans="2:58">
      <c r="B45" s="172">
        <v>4</v>
      </c>
      <c r="C45" s="173"/>
      <c r="D45" s="174" t="s">
        <v>86</v>
      </c>
      <c r="E45" s="175"/>
      <c r="F45" s="175"/>
      <c r="G45" s="175"/>
      <c r="H45" s="175"/>
      <c r="I45" s="175"/>
      <c r="J45" s="175"/>
      <c r="K45" s="175"/>
      <c r="L45" s="176"/>
      <c r="M45" s="177" t="s">
        <v>87</v>
      </c>
      <c r="N45" s="178"/>
      <c r="O45" s="178"/>
      <c r="P45" s="178"/>
      <c r="Q45" s="179"/>
      <c r="R45" s="177" t="s">
        <v>88</v>
      </c>
      <c r="S45" s="178"/>
      <c r="T45" s="178"/>
      <c r="U45" s="178"/>
      <c r="V45" s="179"/>
      <c r="W45" s="172">
        <v>4</v>
      </c>
      <c r="X45" s="173"/>
      <c r="Y45" s="172" t="s">
        <v>77</v>
      </c>
      <c r="Z45" s="173"/>
      <c r="AA45" s="187">
        <v>40000</v>
      </c>
      <c r="AB45" s="188"/>
      <c r="AC45" s="189"/>
      <c r="AD45" s="162">
        <f t="shared" si="2"/>
        <v>160000</v>
      </c>
      <c r="AE45" s="163"/>
      <c r="AF45" s="164"/>
      <c r="AG45" s="162">
        <f t="shared" si="3"/>
        <v>4000</v>
      </c>
      <c r="AH45" s="163"/>
      <c r="AI45" s="164"/>
      <c r="AJ45" s="162">
        <f t="shared" si="1"/>
        <v>16000</v>
      </c>
      <c r="AK45" s="163"/>
      <c r="AL45" s="164"/>
      <c r="AM45" s="162">
        <f t="shared" si="4"/>
        <v>44000</v>
      </c>
      <c r="AN45" s="163"/>
      <c r="AO45" s="164"/>
      <c r="AP45" s="162">
        <f t="shared" si="5"/>
        <v>176000</v>
      </c>
      <c r="AQ45" s="163"/>
      <c r="AR45" s="164"/>
      <c r="AS45" s="165">
        <v>45474</v>
      </c>
      <c r="AT45" s="166"/>
      <c r="AU45" s="167"/>
      <c r="AV45" s="168">
        <f t="shared" si="6"/>
        <v>45474</v>
      </c>
      <c r="AW45" s="169"/>
      <c r="AX45" s="170"/>
      <c r="AY45" s="171">
        <f t="shared" si="7"/>
        <v>40000</v>
      </c>
      <c r="AZ45" s="171"/>
      <c r="BA45" s="171"/>
      <c r="BB45" s="171">
        <f t="shared" si="8"/>
        <v>160000</v>
      </c>
      <c r="BC45" s="171"/>
      <c r="BD45" s="171"/>
      <c r="BE45" s="186" t="str">
        <f t="shared" si="9"/>
        <v>4冊</v>
      </c>
      <c r="BF45" s="186"/>
    </row>
    <row r="46" spans="2:58">
      <c r="B46" s="172">
        <v>5</v>
      </c>
      <c r="C46" s="173"/>
      <c r="D46" s="174" t="s">
        <v>89</v>
      </c>
      <c r="E46" s="175"/>
      <c r="F46" s="175"/>
      <c r="G46" s="175"/>
      <c r="H46" s="175"/>
      <c r="I46" s="175"/>
      <c r="J46" s="175"/>
      <c r="K46" s="175"/>
      <c r="L46" s="176"/>
      <c r="M46" s="177" t="s">
        <v>90</v>
      </c>
      <c r="N46" s="178"/>
      <c r="O46" s="178"/>
      <c r="P46" s="178"/>
      <c r="Q46" s="179"/>
      <c r="R46" s="177" t="s">
        <v>91</v>
      </c>
      <c r="S46" s="178"/>
      <c r="T46" s="178"/>
      <c r="U46" s="178"/>
      <c r="V46" s="179"/>
      <c r="W46" s="172">
        <v>5</v>
      </c>
      <c r="X46" s="173"/>
      <c r="Y46" s="172" t="s">
        <v>81</v>
      </c>
      <c r="Z46" s="173"/>
      <c r="AA46" s="187">
        <v>50000</v>
      </c>
      <c r="AB46" s="188"/>
      <c r="AC46" s="189"/>
      <c r="AD46" s="162">
        <f t="shared" si="2"/>
        <v>250000</v>
      </c>
      <c r="AE46" s="163"/>
      <c r="AF46" s="164"/>
      <c r="AG46" s="162">
        <f t="shared" si="3"/>
        <v>5000</v>
      </c>
      <c r="AH46" s="163"/>
      <c r="AI46" s="164"/>
      <c r="AJ46" s="162">
        <f t="shared" si="1"/>
        <v>25000</v>
      </c>
      <c r="AK46" s="163"/>
      <c r="AL46" s="164"/>
      <c r="AM46" s="162">
        <f t="shared" si="4"/>
        <v>55000</v>
      </c>
      <c r="AN46" s="163"/>
      <c r="AO46" s="164"/>
      <c r="AP46" s="162">
        <f t="shared" si="5"/>
        <v>275000</v>
      </c>
      <c r="AQ46" s="163"/>
      <c r="AR46" s="164"/>
      <c r="AS46" s="165">
        <v>45505</v>
      </c>
      <c r="AT46" s="166"/>
      <c r="AU46" s="167"/>
      <c r="AV46" s="168">
        <f t="shared" si="6"/>
        <v>45505</v>
      </c>
      <c r="AW46" s="169"/>
      <c r="AX46" s="170"/>
      <c r="AY46" s="171">
        <f t="shared" si="7"/>
        <v>50000</v>
      </c>
      <c r="AZ46" s="171"/>
      <c r="BA46" s="171"/>
      <c r="BB46" s="171">
        <f t="shared" si="8"/>
        <v>250000</v>
      </c>
      <c r="BC46" s="171"/>
      <c r="BD46" s="171"/>
      <c r="BE46" s="186" t="str">
        <f t="shared" si="9"/>
        <v>5台</v>
      </c>
      <c r="BF46" s="186"/>
    </row>
    <row r="47" spans="2:58" s="5" customFormat="1" ht="12.75" customHeight="1">
      <c r="B47" s="4"/>
    </row>
    <row r="48" spans="2:58" s="5" customFormat="1" ht="15" customHeight="1">
      <c r="B48" s="22" t="s">
        <v>92</v>
      </c>
    </row>
    <row r="49" spans="1:53" s="5" customFormat="1" ht="4.5" customHeight="1">
      <c r="B49" s="4"/>
    </row>
    <row r="50" spans="1:53" s="4" customFormat="1" ht="15" customHeight="1">
      <c r="B50" s="180" t="s">
        <v>93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2"/>
      <c r="M50" s="153" t="s">
        <v>94</v>
      </c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5"/>
    </row>
    <row r="51" spans="1:53" s="4" customFormat="1" ht="15" customHeight="1">
      <c r="B51" s="144" t="str">
        <f>IF(D42="","",D42)</f>
        <v>介護図書1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6"/>
      <c r="M51" s="138" t="s">
        <v>95</v>
      </c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40"/>
    </row>
    <row r="52" spans="1:53" s="4" customFormat="1" ht="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6"/>
      <c r="M52" s="156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8"/>
    </row>
    <row r="53" spans="1:53" s="4" customFormat="1" ht="15" customHeight="1">
      <c r="B53" s="183" t="str">
        <f>IF(D43="","",D43)</f>
        <v>介護図書2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5"/>
      <c r="M53" s="159" t="s">
        <v>96</v>
      </c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1"/>
    </row>
    <row r="54" spans="1:53" s="4" customFormat="1" ht="15" customHeight="1"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9"/>
      <c r="M54" s="138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40"/>
    </row>
    <row r="55" spans="1:53" s="4" customFormat="1" ht="15" customHeight="1">
      <c r="B55" s="144" t="str">
        <f>IF(D44="","",D44)</f>
        <v>介護図書3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6"/>
      <c r="M55" s="138" t="s">
        <v>97</v>
      </c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40"/>
    </row>
    <row r="56" spans="1:53" s="4" customFormat="1" ht="15" customHeight="1"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9"/>
      <c r="M56" s="138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40"/>
    </row>
    <row r="57" spans="1:53" s="4" customFormat="1" ht="15" customHeight="1">
      <c r="B57" s="144" t="str">
        <f>IF(D45="","",D45)</f>
        <v>介護図書4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6"/>
      <c r="M57" s="138" t="s">
        <v>98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40"/>
    </row>
    <row r="58" spans="1:53" s="4" customFormat="1" ht="15" customHeight="1"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9"/>
      <c r="M58" s="138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40"/>
    </row>
    <row r="59" spans="1:53" s="4" customFormat="1" ht="15" customHeight="1">
      <c r="B59" s="144" t="str">
        <f>IF(D46="","",D46)</f>
        <v>介護図書5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6"/>
      <c r="M59" s="138" t="s">
        <v>99</v>
      </c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40"/>
    </row>
    <row r="60" spans="1:53" s="4" customFormat="1" ht="15" customHeight="1">
      <c r="B60" s="150"/>
      <c r="C60" s="151"/>
      <c r="D60" s="151"/>
      <c r="E60" s="151"/>
      <c r="F60" s="151"/>
      <c r="G60" s="151"/>
      <c r="H60" s="151"/>
      <c r="I60" s="151"/>
      <c r="J60" s="151"/>
      <c r="K60" s="151"/>
      <c r="L60" s="152"/>
      <c r="M60" s="141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3"/>
    </row>
    <row r="61" spans="1:53" s="5" customFormat="1" ht="4.5" customHeight="1">
      <c r="B61" s="4"/>
    </row>
    <row r="62" spans="1:53" s="4" customFormat="1" ht="15" customHeight="1">
      <c r="B62" s="75" t="s">
        <v>100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>
      <c r="B63" s="6"/>
      <c r="C63" s="497" t="s">
        <v>101</v>
      </c>
      <c r="D63" s="497"/>
      <c r="E63" s="497"/>
      <c r="F63" s="497"/>
      <c r="G63" s="497"/>
      <c r="H63" s="497"/>
      <c r="I63" s="497"/>
      <c r="J63" s="497"/>
      <c r="K63" s="497"/>
      <c r="L63" s="497"/>
      <c r="M63" s="497"/>
      <c r="N63" s="497"/>
      <c r="O63" s="134" t="s">
        <v>102</v>
      </c>
      <c r="P63" s="134"/>
      <c r="Q63" s="134"/>
      <c r="R63" s="134"/>
      <c r="S63" s="134"/>
      <c r="T63" s="134"/>
      <c r="U63" s="134"/>
      <c r="V63" s="134"/>
      <c r="W63" s="134"/>
      <c r="X63" s="134"/>
      <c r="Y63" s="135" t="s">
        <v>103</v>
      </c>
      <c r="Z63" s="136"/>
      <c r="AA63" s="136"/>
      <c r="AB63" s="136"/>
      <c r="AC63" s="136"/>
      <c r="AD63" s="136"/>
      <c r="AE63" s="136"/>
      <c r="AF63" s="136"/>
      <c r="AG63" s="136"/>
      <c r="AH63" s="137"/>
    </row>
    <row r="64" spans="1:53">
      <c r="A64" s="7">
        <v>1</v>
      </c>
      <c r="B64" s="8" t="s">
        <v>104</v>
      </c>
      <c r="C64" s="129" t="str">
        <f>IF(ISNA(VLOOKUP(A64,見本!$B$41:$L$77,3,FALSE)),"",VLOOKUP(A64,見本!$B$41:$L$77,3,FALSE))</f>
        <v>介護図書1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 t="s">
        <v>105</v>
      </c>
      <c r="P64" s="130"/>
      <c r="Q64" s="130"/>
      <c r="R64" s="130"/>
      <c r="S64" s="130"/>
      <c r="T64" s="130"/>
      <c r="U64" s="130"/>
      <c r="V64" s="130"/>
      <c r="W64" s="130"/>
      <c r="X64" s="130"/>
      <c r="Y64" s="131" t="s">
        <v>106</v>
      </c>
      <c r="Z64" s="132"/>
      <c r="AA64" s="132"/>
      <c r="AB64" s="132"/>
      <c r="AC64" s="132"/>
      <c r="AD64" s="132"/>
      <c r="AE64" s="132"/>
      <c r="AF64" s="132"/>
      <c r="AG64" s="132"/>
      <c r="AH64" s="133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107</v>
      </c>
      <c r="C65" s="129" t="str">
        <f>IF(ISNA(VLOOKUP(A65,見本!$B$41:$L$77,3,FALSE)),"",VLOOKUP(A65,見本!$B$41:$L$77,3,FALSE))</f>
        <v>介護図書2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 t="s">
        <v>108</v>
      </c>
      <c r="P65" s="130"/>
      <c r="Q65" s="130"/>
      <c r="R65" s="130"/>
      <c r="S65" s="130"/>
      <c r="T65" s="130"/>
      <c r="U65" s="130"/>
      <c r="V65" s="130"/>
      <c r="W65" s="130"/>
      <c r="X65" s="130"/>
      <c r="Y65" s="131" t="s">
        <v>109</v>
      </c>
      <c r="Z65" s="132"/>
      <c r="AA65" s="132"/>
      <c r="AB65" s="132"/>
      <c r="AC65" s="132"/>
      <c r="AD65" s="132"/>
      <c r="AE65" s="132"/>
      <c r="AF65" s="132"/>
      <c r="AG65" s="132"/>
      <c r="AH65" s="133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110</v>
      </c>
      <c r="C66" s="129" t="str">
        <f>IF(ISNA(VLOOKUP(A66,見本!$B$41:$L$77,3,FALSE)),"",VLOOKUP(A66,見本!$B$41:$L$77,3,FALSE))</f>
        <v>介護図書3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 t="s">
        <v>111</v>
      </c>
      <c r="P66" s="130"/>
      <c r="Q66" s="130"/>
      <c r="R66" s="130"/>
      <c r="S66" s="130"/>
      <c r="T66" s="130"/>
      <c r="U66" s="130"/>
      <c r="V66" s="130"/>
      <c r="W66" s="130"/>
      <c r="X66" s="130"/>
      <c r="Y66" s="131" t="s">
        <v>112</v>
      </c>
      <c r="Z66" s="132"/>
      <c r="AA66" s="132"/>
      <c r="AB66" s="132"/>
      <c r="AC66" s="132"/>
      <c r="AD66" s="132"/>
      <c r="AE66" s="132"/>
      <c r="AF66" s="132"/>
      <c r="AG66" s="132"/>
      <c r="AH66" s="133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113</v>
      </c>
      <c r="C67" s="129" t="str">
        <f>IF(ISNA(VLOOKUP(A67,見本!$B$41:$L$77,3,FALSE)),"",VLOOKUP(A67,見本!$B$41:$L$77,3,FALSE))</f>
        <v>介護図書4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 t="s">
        <v>114</v>
      </c>
      <c r="P67" s="130"/>
      <c r="Q67" s="130"/>
      <c r="R67" s="130"/>
      <c r="S67" s="130"/>
      <c r="T67" s="130"/>
      <c r="U67" s="130"/>
      <c r="V67" s="130"/>
      <c r="W67" s="130"/>
      <c r="X67" s="130"/>
      <c r="Y67" s="131" t="s">
        <v>115</v>
      </c>
      <c r="Z67" s="132"/>
      <c r="AA67" s="132"/>
      <c r="AB67" s="132"/>
      <c r="AC67" s="132"/>
      <c r="AD67" s="132"/>
      <c r="AE67" s="132"/>
      <c r="AF67" s="132"/>
      <c r="AG67" s="132"/>
      <c r="AH67" s="133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8" t="s">
        <v>116</v>
      </c>
      <c r="C68" s="129" t="str">
        <f>IF(ISNA(VLOOKUP(A68,見本!$B$41:$L$77,3,FALSE)),"",VLOOKUP(A68,見本!$B$41:$L$77,3,FALSE))</f>
        <v>介護図書5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 t="s">
        <v>117</v>
      </c>
      <c r="P68" s="130"/>
      <c r="Q68" s="130"/>
      <c r="R68" s="130"/>
      <c r="S68" s="130"/>
      <c r="T68" s="130"/>
      <c r="U68" s="130"/>
      <c r="V68" s="130"/>
      <c r="W68" s="130"/>
      <c r="X68" s="130"/>
      <c r="Y68" s="131" t="s">
        <v>118</v>
      </c>
      <c r="Z68" s="132"/>
      <c r="AA68" s="132"/>
      <c r="AB68" s="132"/>
      <c r="AC68" s="132"/>
      <c r="AD68" s="132"/>
      <c r="AE68" s="132"/>
      <c r="AF68" s="132"/>
      <c r="AG68" s="132"/>
      <c r="AH68" s="133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118" t="s">
        <v>119</v>
      </c>
      <c r="C70" s="119"/>
      <c r="D70" s="119"/>
      <c r="E70" s="120"/>
      <c r="F70" s="123">
        <v>45505</v>
      </c>
      <c r="G70" s="124"/>
      <c r="H70" s="124"/>
      <c r="I70" s="124"/>
      <c r="J70" s="124"/>
      <c r="K70" s="124"/>
      <c r="L70" s="125"/>
    </row>
    <row r="71" spans="1:53" ht="19.5" thickBot="1">
      <c r="B71" s="115" t="s">
        <v>120</v>
      </c>
      <c r="C71" s="116"/>
      <c r="D71" s="116"/>
      <c r="E71" s="117"/>
      <c r="F71" s="118" t="s">
        <v>121</v>
      </c>
      <c r="G71" s="119"/>
      <c r="H71" s="119"/>
      <c r="I71" s="119"/>
      <c r="J71" s="119"/>
      <c r="K71" s="119"/>
      <c r="L71" s="120"/>
      <c r="M71" s="115" t="s">
        <v>122</v>
      </c>
      <c r="N71" s="116"/>
      <c r="O71" s="116"/>
      <c r="P71" s="117"/>
      <c r="Q71" s="118" t="s">
        <v>123</v>
      </c>
      <c r="R71" s="119"/>
      <c r="S71" s="119"/>
      <c r="T71" s="119"/>
      <c r="U71" s="119"/>
      <c r="V71" s="119"/>
      <c r="W71" s="120"/>
    </row>
    <row r="72" spans="1:53" ht="19.5" thickBot="1">
      <c r="B72" s="115" t="s">
        <v>124</v>
      </c>
      <c r="C72" s="116"/>
      <c r="D72" s="116"/>
      <c r="E72" s="117"/>
      <c r="F72" s="118" t="s">
        <v>125</v>
      </c>
      <c r="G72" s="119"/>
      <c r="H72" s="119"/>
      <c r="I72" s="119"/>
      <c r="J72" s="119"/>
      <c r="K72" s="119"/>
      <c r="L72" s="120"/>
      <c r="M72" s="115" t="s">
        <v>126</v>
      </c>
      <c r="N72" s="116"/>
      <c r="O72" s="116"/>
      <c r="P72" s="117"/>
      <c r="Q72" s="118" t="s">
        <v>127</v>
      </c>
      <c r="R72" s="119"/>
      <c r="S72" s="119"/>
      <c r="T72" s="119"/>
      <c r="U72" s="119"/>
      <c r="V72" s="119"/>
      <c r="W72" s="120"/>
    </row>
    <row r="74" spans="1:53" s="4" customFormat="1" ht="15" customHeight="1">
      <c r="B74" s="22" t="s">
        <v>128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>
      <c r="B75" s="4"/>
    </row>
    <row r="76" spans="1:53" s="4" customFormat="1" ht="15" customHeight="1">
      <c r="B76" s="126" t="s">
        <v>129</v>
      </c>
      <c r="C76" s="127"/>
      <c r="D76" s="127"/>
      <c r="E76" s="127"/>
      <c r="F76" s="127"/>
      <c r="G76" s="127"/>
      <c r="H76" s="127"/>
      <c r="I76" s="127"/>
      <c r="J76" s="128"/>
      <c r="K76" s="121" t="s">
        <v>130</v>
      </c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2"/>
    </row>
    <row r="77" spans="1:53" s="4" customFormat="1" ht="15" customHeight="1">
      <c r="B77" s="103" t="s">
        <v>131</v>
      </c>
      <c r="C77" s="104"/>
      <c r="D77" s="104"/>
      <c r="E77" s="104"/>
      <c r="F77" s="104"/>
      <c r="G77" s="104"/>
      <c r="H77" s="104"/>
      <c r="I77" s="104"/>
      <c r="J77" s="105"/>
      <c r="K77" s="106" t="s">
        <v>132</v>
      </c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7"/>
    </row>
    <row r="78" spans="1:53" s="4" customFormat="1" ht="15" customHeight="1">
      <c r="B78" s="112"/>
      <c r="C78" s="113"/>
      <c r="D78" s="113"/>
      <c r="E78" s="113"/>
      <c r="F78" s="113"/>
      <c r="G78" s="113"/>
      <c r="H78" s="113"/>
      <c r="I78" s="113"/>
      <c r="J78" s="114"/>
      <c r="K78" s="108" t="s">
        <v>133</v>
      </c>
      <c r="L78" s="108"/>
      <c r="M78" s="108"/>
      <c r="N78" s="108"/>
      <c r="O78" s="108"/>
      <c r="P78" s="108"/>
      <c r="Q78" s="108"/>
      <c r="R78" s="109"/>
      <c r="S78" s="110" t="s">
        <v>134</v>
      </c>
      <c r="T78" s="108"/>
      <c r="U78" s="108"/>
      <c r="V78" s="108"/>
      <c r="W78" s="109"/>
      <c r="X78" s="110" t="s">
        <v>135</v>
      </c>
      <c r="Y78" s="108"/>
      <c r="Z78" s="108"/>
      <c r="AA78" s="108"/>
      <c r="AB78" s="109"/>
      <c r="AC78" s="110" t="s">
        <v>136</v>
      </c>
      <c r="AD78" s="108"/>
      <c r="AE78" s="108"/>
      <c r="AF78" s="108"/>
      <c r="AG78" s="108"/>
      <c r="AH78" s="108"/>
      <c r="AI78" s="108"/>
      <c r="AJ78" s="109"/>
      <c r="AK78" s="110" t="s">
        <v>137</v>
      </c>
      <c r="AL78" s="108"/>
      <c r="AM78" s="108"/>
      <c r="AN78" s="108"/>
      <c r="AO78" s="109"/>
      <c r="AP78" s="110" t="s">
        <v>138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11"/>
    </row>
    <row r="79" spans="1:53" s="4" customFormat="1" ht="15" customHeight="1">
      <c r="B79" s="100" t="s">
        <v>139</v>
      </c>
      <c r="C79" s="101"/>
      <c r="D79" s="101"/>
      <c r="E79" s="101"/>
      <c r="F79" s="101"/>
      <c r="G79" s="101"/>
      <c r="H79" s="101"/>
      <c r="I79" s="101"/>
      <c r="J79" s="102"/>
      <c r="K79" s="94" t="s">
        <v>140</v>
      </c>
      <c r="L79" s="94"/>
      <c r="M79" s="94"/>
      <c r="N79" s="94"/>
      <c r="O79" s="94"/>
      <c r="P79" s="94"/>
      <c r="Q79" s="94"/>
      <c r="R79" s="95"/>
      <c r="S79" s="96" t="s">
        <v>141</v>
      </c>
      <c r="T79" s="94"/>
      <c r="U79" s="94"/>
      <c r="V79" s="94"/>
      <c r="W79" s="95"/>
      <c r="X79" s="96" t="s">
        <v>142</v>
      </c>
      <c r="Y79" s="94"/>
      <c r="Z79" s="94"/>
      <c r="AA79" s="94"/>
      <c r="AB79" s="95"/>
      <c r="AC79" s="96" t="s">
        <v>143</v>
      </c>
      <c r="AD79" s="94"/>
      <c r="AE79" s="94"/>
      <c r="AF79" s="94"/>
      <c r="AG79" s="94"/>
      <c r="AH79" s="94"/>
      <c r="AI79" s="94"/>
      <c r="AJ79" s="95"/>
      <c r="AK79" s="97" t="s">
        <v>144</v>
      </c>
      <c r="AL79" s="98"/>
      <c r="AM79" s="98"/>
      <c r="AN79" s="98"/>
      <c r="AO79" s="99"/>
      <c r="AP79" s="82" t="s">
        <v>145</v>
      </c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4"/>
    </row>
    <row r="80" spans="1:53" s="4" customFormat="1" ht="15" customHeight="1">
      <c r="B80" s="103" t="s">
        <v>146</v>
      </c>
      <c r="C80" s="104"/>
      <c r="D80" s="104"/>
      <c r="E80" s="104"/>
      <c r="F80" s="104"/>
      <c r="G80" s="104"/>
      <c r="H80" s="104"/>
      <c r="I80" s="104"/>
      <c r="J80" s="105"/>
      <c r="K80" s="85" t="s">
        <v>140</v>
      </c>
      <c r="L80" s="85"/>
      <c r="M80" s="85"/>
      <c r="N80" s="85"/>
      <c r="O80" s="85"/>
      <c r="P80" s="85"/>
      <c r="Q80" s="85"/>
      <c r="R80" s="86"/>
      <c r="S80" s="87" t="s">
        <v>147</v>
      </c>
      <c r="T80" s="85"/>
      <c r="U80" s="85"/>
      <c r="V80" s="85"/>
      <c r="W80" s="86"/>
      <c r="X80" s="87" t="s">
        <v>148</v>
      </c>
      <c r="Y80" s="85"/>
      <c r="Z80" s="85"/>
      <c r="AA80" s="85"/>
      <c r="AB80" s="86"/>
      <c r="AC80" s="87" t="s">
        <v>149</v>
      </c>
      <c r="AD80" s="85"/>
      <c r="AE80" s="85"/>
      <c r="AF80" s="85"/>
      <c r="AG80" s="85"/>
      <c r="AH80" s="85"/>
      <c r="AI80" s="85"/>
      <c r="AJ80" s="86"/>
      <c r="AK80" s="88" t="s">
        <v>150</v>
      </c>
      <c r="AL80" s="89"/>
      <c r="AM80" s="89"/>
      <c r="AN80" s="89"/>
      <c r="AO80" s="90"/>
      <c r="AP80" s="91" t="s">
        <v>151</v>
      </c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3"/>
    </row>
    <row r="81" spans="2:24" ht="15" customHeight="1">
      <c r="B81" s="3"/>
    </row>
    <row r="82" spans="2:24">
      <c r="B82" s="77" t="s">
        <v>152</v>
      </c>
      <c r="C82" s="77"/>
      <c r="D82" s="77"/>
      <c r="E82" s="77"/>
      <c r="F82" s="77"/>
    </row>
    <row r="83" spans="2:24">
      <c r="B83" s="80" t="s">
        <v>153</v>
      </c>
      <c r="C83" s="80"/>
      <c r="D83" s="80"/>
      <c r="E83" s="80"/>
      <c r="F83" s="80"/>
      <c r="G83" s="80" t="s">
        <v>154</v>
      </c>
      <c r="H83" s="80"/>
      <c r="I83" s="80"/>
      <c r="J83" s="80"/>
      <c r="K83" s="80"/>
      <c r="L83" s="80"/>
      <c r="M83" s="80"/>
      <c r="N83" s="80" t="s">
        <v>155</v>
      </c>
      <c r="O83" s="80"/>
      <c r="P83" s="80"/>
      <c r="Q83" s="80"/>
      <c r="R83" s="81" t="s">
        <v>156</v>
      </c>
      <c r="S83" s="81"/>
      <c r="T83" s="81"/>
      <c r="U83" s="81"/>
      <c r="V83" s="81"/>
      <c r="W83" s="81"/>
      <c r="X83" s="81"/>
    </row>
    <row r="84" spans="2:24">
      <c r="C84" s="80" t="s">
        <v>157</v>
      </c>
      <c r="D84" s="80"/>
      <c r="E84" s="80"/>
      <c r="F84" s="80"/>
      <c r="G84" s="80" t="s">
        <v>158</v>
      </c>
      <c r="H84" s="80"/>
      <c r="I84" s="80"/>
      <c r="J84" s="80"/>
      <c r="K84" s="80"/>
      <c r="L84" s="80"/>
      <c r="M84" s="80"/>
      <c r="N84" s="80" t="s">
        <v>155</v>
      </c>
      <c r="O84" s="80"/>
      <c r="P84" s="80"/>
      <c r="Q84" s="80"/>
      <c r="R84" s="81" t="s">
        <v>159</v>
      </c>
      <c r="S84" s="81"/>
      <c r="T84" s="81"/>
      <c r="U84" s="81"/>
      <c r="V84" s="81"/>
      <c r="W84" s="81"/>
      <c r="X84" s="81"/>
    </row>
    <row r="85" spans="2:24">
      <c r="B85" s="3"/>
    </row>
    <row r="86" spans="2:24">
      <c r="B86" s="39"/>
    </row>
  </sheetData>
  <sheetProtection sheet="1" objects="1" scenarios="1" selectLockedCells="1" selectUnlockedCells="1"/>
  <protectedRanges>
    <protectedRange sqref="O64:AH68" name="範囲5"/>
  </protectedRanges>
  <mergeCells count="353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AA12:AR12"/>
    <mergeCell ref="AS12:AX12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</mergeCells>
  <phoneticPr fontId="4"/>
  <conditionalFormatting sqref="O64:AH68">
    <cfRule type="containsBlanks" dxfId="13" priority="9">
      <formula>LEN(TRIM(O64))=0</formula>
    </cfRule>
  </conditionalFormatting>
  <conditionalFormatting sqref="F70:L72 Q71:W72">
    <cfRule type="containsBlanks" dxfId="12" priority="8">
      <formula>LEN(TRIM(F70))=0</formula>
    </cfRule>
  </conditionalFormatting>
  <conditionalFormatting sqref="F2:X7 AG2:AX6 AG7:AM8 AS7:AX8 AG9:AX10 T11:X12">
    <cfRule type="containsBlanks" dxfId="11" priority="6">
      <formula>LEN(TRIM(F2))=0</formula>
    </cfRule>
  </conditionalFormatting>
  <conditionalFormatting sqref="C17:M36 P17:R36 AF35:AH37">
    <cfRule type="containsBlanks" dxfId="10" priority="5">
      <formula>LEN(TRIM(C17))=0</formula>
    </cfRule>
  </conditionalFormatting>
  <conditionalFormatting sqref="D42:AC46 AS42:AU46 M51:BA60">
    <cfRule type="containsBlanks" dxfId="9" priority="4">
      <formula>LEN(TRIM(D42))=0</formula>
    </cfRule>
  </conditionalFormatting>
  <conditionalFormatting sqref="K76:BA77 K79:BA80">
    <cfRule type="containsBlanks" dxfId="8" priority="3">
      <formula>LEN(TRIM(K76))=0</formula>
    </cfRule>
  </conditionalFormatting>
  <conditionalFormatting sqref="G83:M84 R83:X84">
    <cfRule type="containsBlanks" dxfId="7" priority="1">
      <formula>LEN(TRIM(G83))=0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F85"/>
  <sheetViews>
    <sheetView tabSelected="1" view="pageBreakPreview" zoomScale="60" workbookViewId="0">
      <selection activeCell="V9" sqref="V9"/>
    </sheetView>
  </sheetViews>
  <sheetFormatPr defaultColWidth="9" defaultRowHeight="18.75"/>
  <cols>
    <col min="1" max="1" width="2.5703125" style="3" customWidth="1"/>
    <col min="2" max="2" width="2.5703125" style="7" customWidth="1"/>
    <col min="3" max="19" width="2.5703125" style="3" customWidth="1"/>
    <col min="20" max="22" width="2.7109375" style="3" customWidth="1"/>
    <col min="23" max="23" width="4.5703125" style="3" customWidth="1"/>
    <col min="24" max="100" width="2.5703125" style="3" customWidth="1"/>
    <col min="101" max="101" width="9" style="3" customWidth="1"/>
    <col min="102" max="16384" width="9" style="3"/>
  </cols>
  <sheetData>
    <row r="2" spans="2:55">
      <c r="B2" s="172" t="s">
        <v>0</v>
      </c>
      <c r="C2" s="190"/>
      <c r="D2" s="190"/>
      <c r="E2" s="173"/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4"/>
      <c r="AA2" s="172" t="s">
        <v>2</v>
      </c>
      <c r="AB2" s="190"/>
      <c r="AC2" s="190"/>
      <c r="AD2" s="190"/>
      <c r="AE2" s="190"/>
      <c r="AF2" s="1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</row>
    <row r="3" spans="2:55">
      <c r="B3" s="172" t="s">
        <v>4</v>
      </c>
      <c r="C3" s="190"/>
      <c r="D3" s="190"/>
      <c r="E3" s="173"/>
      <c r="F3" s="262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4"/>
      <c r="AA3" s="267" t="s">
        <v>6</v>
      </c>
      <c r="AB3" s="268"/>
      <c r="AC3" s="268"/>
      <c r="AD3" s="269"/>
      <c r="AE3" s="172" t="s">
        <v>7</v>
      </c>
      <c r="AF3" s="173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</row>
    <row r="4" spans="2:55">
      <c r="B4" s="172" t="s">
        <v>9</v>
      </c>
      <c r="C4" s="190"/>
      <c r="D4" s="190"/>
      <c r="E4" s="173"/>
      <c r="F4" s="266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61"/>
      <c r="AA4" s="270"/>
      <c r="AB4" s="271"/>
      <c r="AC4" s="271"/>
      <c r="AD4" s="272"/>
      <c r="AE4" s="172" t="s">
        <v>10</v>
      </c>
      <c r="AF4" s="173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</row>
    <row r="5" spans="2:55">
      <c r="B5" s="172" t="s">
        <v>7</v>
      </c>
      <c r="C5" s="190"/>
      <c r="D5" s="190"/>
      <c r="E5" s="173"/>
      <c r="F5" s="252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61"/>
      <c r="AA5" s="267" t="s">
        <v>12</v>
      </c>
      <c r="AB5" s="268"/>
      <c r="AC5" s="268"/>
      <c r="AD5" s="269"/>
      <c r="AE5" s="172" t="s">
        <v>13</v>
      </c>
      <c r="AF5" s="173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</row>
    <row r="6" spans="2:55">
      <c r="B6" s="172" t="s">
        <v>15</v>
      </c>
      <c r="C6" s="190"/>
      <c r="D6" s="190"/>
      <c r="E6" s="173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61"/>
      <c r="AA6" s="270"/>
      <c r="AB6" s="271"/>
      <c r="AC6" s="271"/>
      <c r="AD6" s="272"/>
      <c r="AE6" s="172" t="s">
        <v>10</v>
      </c>
      <c r="AF6" s="173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</row>
    <row r="7" spans="2:55">
      <c r="B7" s="80" t="s">
        <v>18</v>
      </c>
      <c r="C7" s="80"/>
      <c r="D7" s="80"/>
      <c r="E7" s="80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AA7" s="172" t="s">
        <v>20</v>
      </c>
      <c r="AB7" s="190"/>
      <c r="AC7" s="190"/>
      <c r="AD7" s="190"/>
      <c r="AE7" s="190"/>
      <c r="AF7" s="173"/>
      <c r="AG7" s="252"/>
      <c r="AH7" s="253"/>
      <c r="AI7" s="253"/>
      <c r="AJ7" s="253"/>
      <c r="AK7" s="253"/>
      <c r="AL7" s="253"/>
      <c r="AM7" s="261"/>
      <c r="AN7" s="172" t="s">
        <v>22</v>
      </c>
      <c r="AO7" s="190"/>
      <c r="AP7" s="190"/>
      <c r="AQ7" s="190"/>
      <c r="AR7" s="173"/>
      <c r="AS7" s="262"/>
      <c r="AT7" s="263"/>
      <c r="AU7" s="263"/>
      <c r="AV7" s="263"/>
      <c r="AW7" s="263"/>
      <c r="AX7" s="264"/>
    </row>
    <row r="8" spans="2:55">
      <c r="B8" s="3"/>
      <c r="AA8" s="172" t="s">
        <v>24</v>
      </c>
      <c r="AB8" s="190"/>
      <c r="AC8" s="190"/>
      <c r="AD8" s="190"/>
      <c r="AE8" s="190"/>
      <c r="AF8" s="173"/>
      <c r="AG8" s="252"/>
      <c r="AH8" s="253"/>
      <c r="AI8" s="253"/>
      <c r="AJ8" s="253"/>
      <c r="AK8" s="253"/>
      <c r="AL8" s="253"/>
      <c r="AM8" s="261"/>
      <c r="AN8" s="172" t="s">
        <v>26</v>
      </c>
      <c r="AO8" s="190"/>
      <c r="AP8" s="190"/>
      <c r="AQ8" s="190"/>
      <c r="AR8" s="173"/>
      <c r="AS8" s="262"/>
      <c r="AT8" s="263"/>
      <c r="AU8" s="263"/>
      <c r="AV8" s="263"/>
      <c r="AW8" s="263"/>
      <c r="AX8" s="264"/>
    </row>
    <row r="9" spans="2:55">
      <c r="AA9" s="172" t="s">
        <v>28</v>
      </c>
      <c r="AB9" s="190"/>
      <c r="AC9" s="190"/>
      <c r="AD9" s="190"/>
      <c r="AE9" s="190"/>
      <c r="AF9" s="173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</row>
    <row r="10" spans="2:55">
      <c r="AA10" s="172" t="s">
        <v>30</v>
      </c>
      <c r="AB10" s="190"/>
      <c r="AC10" s="190"/>
      <c r="AD10" s="190"/>
      <c r="AE10" s="190"/>
      <c r="AF10" s="190"/>
      <c r="AG10" s="258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</row>
    <row r="11" spans="2:55">
      <c r="B11" s="247" t="s">
        <v>32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60" t="s">
        <v>33</v>
      </c>
      <c r="U11" s="260"/>
      <c r="V11" s="260"/>
      <c r="W11" s="260"/>
      <c r="X11" s="260"/>
      <c r="BC11" s="3" t="s">
        <v>34</v>
      </c>
    </row>
    <row r="12" spans="2:55">
      <c r="B12" s="247" t="s">
        <v>35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8"/>
      <c r="U12" s="248"/>
      <c r="V12" s="248"/>
      <c r="W12" s="248"/>
      <c r="X12" s="248"/>
      <c r="Z12" s="76"/>
      <c r="AA12" s="252" t="s">
        <v>36</v>
      </c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4"/>
      <c r="AS12" s="255">
        <v>10000000</v>
      </c>
      <c r="AT12" s="256"/>
      <c r="AU12" s="256"/>
      <c r="AV12" s="256"/>
      <c r="AW12" s="256"/>
      <c r="AX12" s="257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37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249" t="s">
        <v>38</v>
      </c>
      <c r="D16" s="250"/>
      <c r="E16" s="251"/>
      <c r="F16" s="250" t="s">
        <v>39</v>
      </c>
      <c r="G16" s="250"/>
      <c r="H16" s="250"/>
      <c r="I16" s="251"/>
      <c r="J16" s="250" t="s">
        <v>40</v>
      </c>
      <c r="K16" s="250"/>
      <c r="L16" s="250"/>
      <c r="M16" s="251"/>
      <c r="N16" s="110" t="s">
        <v>41</v>
      </c>
      <c r="O16" s="109"/>
      <c r="P16" s="110" t="s">
        <v>42</v>
      </c>
      <c r="Q16" s="108"/>
      <c r="R16" s="111"/>
    </row>
    <row r="17" spans="2:29">
      <c r="B17" s="30">
        <v>1</v>
      </c>
      <c r="C17" s="225"/>
      <c r="D17" s="226"/>
      <c r="E17" s="227"/>
      <c r="F17" s="225"/>
      <c r="G17" s="226"/>
      <c r="H17" s="226"/>
      <c r="I17" s="227"/>
      <c r="J17" s="225"/>
      <c r="K17" s="226"/>
      <c r="L17" s="226"/>
      <c r="M17" s="227"/>
      <c r="N17" s="228" t="str">
        <f t="shared" ref="N17:N35" si="0">IF(F17="","",J17-F17+1)</f>
        <v/>
      </c>
      <c r="O17" s="229"/>
      <c r="P17" s="230"/>
      <c r="Q17" s="212"/>
      <c r="R17" s="216"/>
    </row>
    <row r="18" spans="2:29">
      <c r="B18" s="30">
        <v>2</v>
      </c>
      <c r="C18" s="225"/>
      <c r="D18" s="226"/>
      <c r="E18" s="227"/>
      <c r="F18" s="225"/>
      <c r="G18" s="226"/>
      <c r="H18" s="226"/>
      <c r="I18" s="227"/>
      <c r="J18" s="225"/>
      <c r="K18" s="226"/>
      <c r="L18" s="226"/>
      <c r="M18" s="227"/>
      <c r="N18" s="228" t="str">
        <f t="shared" si="0"/>
        <v/>
      </c>
      <c r="O18" s="229"/>
      <c r="P18" s="230"/>
      <c r="Q18" s="212"/>
      <c r="R18" s="216"/>
    </row>
    <row r="19" spans="2:29">
      <c r="B19" s="30">
        <v>3</v>
      </c>
      <c r="C19" s="225"/>
      <c r="D19" s="226"/>
      <c r="E19" s="227"/>
      <c r="F19" s="225"/>
      <c r="G19" s="226"/>
      <c r="H19" s="226"/>
      <c r="I19" s="227"/>
      <c r="J19" s="225"/>
      <c r="K19" s="226"/>
      <c r="L19" s="226"/>
      <c r="M19" s="227"/>
      <c r="N19" s="228" t="str">
        <f t="shared" si="0"/>
        <v/>
      </c>
      <c r="O19" s="229"/>
      <c r="P19" s="230"/>
      <c r="Q19" s="212"/>
      <c r="R19" s="216"/>
    </row>
    <row r="20" spans="2:29">
      <c r="B20" s="30">
        <v>4</v>
      </c>
      <c r="C20" s="225"/>
      <c r="D20" s="226"/>
      <c r="E20" s="227"/>
      <c r="F20" s="225"/>
      <c r="G20" s="226"/>
      <c r="H20" s="226"/>
      <c r="I20" s="227"/>
      <c r="J20" s="225"/>
      <c r="K20" s="226"/>
      <c r="L20" s="226"/>
      <c r="M20" s="227"/>
      <c r="N20" s="228" t="str">
        <f t="shared" si="0"/>
        <v/>
      </c>
      <c r="O20" s="229"/>
      <c r="P20" s="230"/>
      <c r="Q20" s="212"/>
      <c r="R20" s="216"/>
    </row>
    <row r="21" spans="2:29">
      <c r="B21" s="30">
        <v>5</v>
      </c>
      <c r="C21" s="225"/>
      <c r="D21" s="226"/>
      <c r="E21" s="227"/>
      <c r="F21" s="225"/>
      <c r="G21" s="226"/>
      <c r="H21" s="226"/>
      <c r="I21" s="227"/>
      <c r="J21" s="225"/>
      <c r="K21" s="226"/>
      <c r="L21" s="226"/>
      <c r="M21" s="227"/>
      <c r="N21" s="228" t="str">
        <f t="shared" si="0"/>
        <v/>
      </c>
      <c r="O21" s="229"/>
      <c r="P21" s="230"/>
      <c r="Q21" s="212"/>
      <c r="R21" s="216"/>
    </row>
    <row r="22" spans="2:29">
      <c r="B22" s="30">
        <v>6</v>
      </c>
      <c r="C22" s="225"/>
      <c r="D22" s="226"/>
      <c r="E22" s="227"/>
      <c r="F22" s="225"/>
      <c r="G22" s="226"/>
      <c r="H22" s="226"/>
      <c r="I22" s="227"/>
      <c r="J22" s="225"/>
      <c r="K22" s="226"/>
      <c r="L22" s="226"/>
      <c r="M22" s="227"/>
      <c r="N22" s="228" t="str">
        <f t="shared" si="0"/>
        <v/>
      </c>
      <c r="O22" s="229"/>
      <c r="P22" s="230"/>
      <c r="Q22" s="212"/>
      <c r="R22" s="216"/>
    </row>
    <row r="23" spans="2:29">
      <c r="B23" s="30">
        <v>7</v>
      </c>
      <c r="C23" s="225"/>
      <c r="D23" s="226"/>
      <c r="E23" s="227"/>
      <c r="F23" s="225"/>
      <c r="G23" s="226"/>
      <c r="H23" s="226"/>
      <c r="I23" s="227"/>
      <c r="J23" s="225"/>
      <c r="K23" s="226"/>
      <c r="L23" s="226"/>
      <c r="M23" s="227"/>
      <c r="N23" s="228" t="str">
        <f t="shared" si="0"/>
        <v/>
      </c>
      <c r="O23" s="229"/>
      <c r="P23" s="230"/>
      <c r="Q23" s="212"/>
      <c r="R23" s="216"/>
    </row>
    <row r="24" spans="2:29">
      <c r="B24" s="30">
        <v>8</v>
      </c>
      <c r="C24" s="225"/>
      <c r="D24" s="226"/>
      <c r="E24" s="227"/>
      <c r="F24" s="225"/>
      <c r="G24" s="226"/>
      <c r="H24" s="226"/>
      <c r="I24" s="227"/>
      <c r="J24" s="225"/>
      <c r="K24" s="226"/>
      <c r="L24" s="226"/>
      <c r="M24" s="227"/>
      <c r="N24" s="228" t="str">
        <f t="shared" si="0"/>
        <v/>
      </c>
      <c r="O24" s="229"/>
      <c r="P24" s="230"/>
      <c r="Q24" s="212"/>
      <c r="R24" s="216"/>
    </row>
    <row r="25" spans="2:29">
      <c r="B25" s="30">
        <v>9</v>
      </c>
      <c r="C25" s="225"/>
      <c r="D25" s="226"/>
      <c r="E25" s="227"/>
      <c r="F25" s="225"/>
      <c r="G25" s="226"/>
      <c r="H25" s="226"/>
      <c r="I25" s="227"/>
      <c r="J25" s="225"/>
      <c r="K25" s="226"/>
      <c r="L25" s="226"/>
      <c r="M25" s="227"/>
      <c r="N25" s="228" t="str">
        <f t="shared" si="0"/>
        <v/>
      </c>
      <c r="O25" s="229"/>
      <c r="P25" s="230"/>
      <c r="Q25" s="212"/>
      <c r="R25" s="216"/>
    </row>
    <row r="26" spans="2:29">
      <c r="B26" s="30">
        <v>10</v>
      </c>
      <c r="C26" s="225"/>
      <c r="D26" s="226"/>
      <c r="E26" s="227"/>
      <c r="F26" s="225"/>
      <c r="G26" s="226"/>
      <c r="H26" s="226"/>
      <c r="I26" s="227"/>
      <c r="J26" s="225"/>
      <c r="K26" s="226"/>
      <c r="L26" s="226"/>
      <c r="M26" s="227"/>
      <c r="N26" s="228" t="str">
        <f t="shared" si="0"/>
        <v/>
      </c>
      <c r="O26" s="229"/>
      <c r="P26" s="230"/>
      <c r="Q26" s="212"/>
      <c r="R26" s="216"/>
    </row>
    <row r="27" spans="2:29">
      <c r="B27" s="30">
        <v>11</v>
      </c>
      <c r="C27" s="225"/>
      <c r="D27" s="226"/>
      <c r="E27" s="227"/>
      <c r="F27" s="225"/>
      <c r="G27" s="226"/>
      <c r="H27" s="226"/>
      <c r="I27" s="227"/>
      <c r="J27" s="225"/>
      <c r="K27" s="226"/>
      <c r="L27" s="226"/>
      <c r="M27" s="227"/>
      <c r="N27" s="228" t="str">
        <f t="shared" si="0"/>
        <v/>
      </c>
      <c r="O27" s="229"/>
      <c r="P27" s="230"/>
      <c r="Q27" s="212"/>
      <c r="R27" s="216"/>
    </row>
    <row r="28" spans="2:29">
      <c r="B28" s="30">
        <v>12</v>
      </c>
      <c r="C28" s="225"/>
      <c r="D28" s="226"/>
      <c r="E28" s="227"/>
      <c r="F28" s="225"/>
      <c r="G28" s="226"/>
      <c r="H28" s="226"/>
      <c r="I28" s="227"/>
      <c r="J28" s="225"/>
      <c r="K28" s="226"/>
      <c r="L28" s="226"/>
      <c r="M28" s="227"/>
      <c r="N28" s="228" t="str">
        <f t="shared" si="0"/>
        <v/>
      </c>
      <c r="O28" s="229"/>
      <c r="P28" s="230"/>
      <c r="Q28" s="212"/>
      <c r="R28" s="216"/>
    </row>
    <row r="29" spans="2:29">
      <c r="B29" s="30">
        <v>13</v>
      </c>
      <c r="C29" s="225"/>
      <c r="D29" s="226"/>
      <c r="E29" s="227"/>
      <c r="F29" s="225"/>
      <c r="G29" s="226"/>
      <c r="H29" s="226"/>
      <c r="I29" s="227"/>
      <c r="J29" s="225"/>
      <c r="K29" s="226"/>
      <c r="L29" s="226"/>
      <c r="M29" s="227"/>
      <c r="N29" s="228" t="str">
        <f t="shared" si="0"/>
        <v/>
      </c>
      <c r="O29" s="229"/>
      <c r="P29" s="230"/>
      <c r="Q29" s="212"/>
      <c r="R29" s="216"/>
      <c r="U29" s="80" t="s">
        <v>42</v>
      </c>
      <c r="V29" s="80"/>
      <c r="W29" s="80"/>
      <c r="X29" s="80" t="s">
        <v>50</v>
      </c>
      <c r="Y29" s="80"/>
      <c r="Z29" s="80"/>
      <c r="AA29" s="172" t="s">
        <v>51</v>
      </c>
      <c r="AB29" s="190"/>
      <c r="AC29" s="173"/>
    </row>
    <row r="30" spans="2:29">
      <c r="B30" s="30">
        <v>14</v>
      </c>
      <c r="C30" s="225"/>
      <c r="D30" s="226"/>
      <c r="E30" s="227"/>
      <c r="F30" s="225"/>
      <c r="G30" s="226"/>
      <c r="H30" s="226"/>
      <c r="I30" s="227"/>
      <c r="J30" s="225"/>
      <c r="K30" s="226"/>
      <c r="L30" s="226"/>
      <c r="M30" s="227"/>
      <c r="N30" s="228" t="str">
        <f t="shared" si="0"/>
        <v/>
      </c>
      <c r="O30" s="229"/>
      <c r="P30" s="230"/>
      <c r="Q30" s="212"/>
      <c r="R30" s="216"/>
      <c r="U30" s="59" t="s">
        <v>44</v>
      </c>
      <c r="V30" s="59"/>
      <c r="W30" s="59"/>
      <c r="X30" s="246">
        <f>COUNTIF(P17:R36,"脳損傷")</f>
        <v>0</v>
      </c>
      <c r="Y30" s="246"/>
      <c r="Z30" s="246"/>
      <c r="AA30" s="243">
        <f ca="1">SUMIF(P17:R36,"脳損傷",N17:O36)</f>
        <v>0</v>
      </c>
      <c r="AB30" s="244"/>
      <c r="AC30" s="245"/>
    </row>
    <row r="31" spans="2:29">
      <c r="B31" s="30">
        <v>15</v>
      </c>
      <c r="C31" s="225"/>
      <c r="D31" s="226"/>
      <c r="E31" s="227"/>
      <c r="F31" s="225"/>
      <c r="G31" s="226"/>
      <c r="H31" s="226"/>
      <c r="I31" s="227"/>
      <c r="J31" s="225"/>
      <c r="K31" s="226"/>
      <c r="L31" s="226"/>
      <c r="M31" s="227"/>
      <c r="N31" s="228" t="str">
        <f t="shared" si="0"/>
        <v/>
      </c>
      <c r="O31" s="229"/>
      <c r="P31" s="230"/>
      <c r="Q31" s="212"/>
      <c r="R31" s="216"/>
      <c r="U31" s="59" t="s">
        <v>47</v>
      </c>
      <c r="V31" s="59"/>
      <c r="W31" s="59"/>
      <c r="X31" s="246">
        <f>COUNTIF(P17:R36,"脊髄損傷")</f>
        <v>0</v>
      </c>
      <c r="Y31" s="246"/>
      <c r="Z31" s="246"/>
      <c r="AA31" s="243">
        <f ca="1">SUMIF(P17:R36,"脊髄損傷",N17:O36)</f>
        <v>0</v>
      </c>
      <c r="AB31" s="244"/>
      <c r="AC31" s="245"/>
    </row>
    <row r="32" spans="2:29">
      <c r="B32" s="30">
        <v>16</v>
      </c>
      <c r="C32" s="225"/>
      <c r="D32" s="226"/>
      <c r="E32" s="227"/>
      <c r="F32" s="225"/>
      <c r="G32" s="226"/>
      <c r="H32" s="226"/>
      <c r="I32" s="227"/>
      <c r="J32" s="225"/>
      <c r="K32" s="226"/>
      <c r="L32" s="226"/>
      <c r="M32" s="227"/>
      <c r="N32" s="228" t="str">
        <f t="shared" si="0"/>
        <v/>
      </c>
      <c r="O32" s="229"/>
      <c r="P32" s="230"/>
      <c r="Q32" s="212"/>
      <c r="R32" s="216"/>
      <c r="U32" s="59" t="s">
        <v>52</v>
      </c>
      <c r="V32" s="59"/>
      <c r="W32" s="59"/>
      <c r="X32" s="246">
        <f>COUNTIF(P17:R36,"その他")</f>
        <v>0</v>
      </c>
      <c r="Y32" s="246"/>
      <c r="Z32" s="246"/>
      <c r="AA32" s="243">
        <f ca="1">SUMIF(P17:R36,"その他",N17:O36)</f>
        <v>0</v>
      </c>
      <c r="AB32" s="244"/>
      <c r="AC32" s="245"/>
    </row>
    <row r="33" spans="2:58">
      <c r="B33" s="30">
        <v>17</v>
      </c>
      <c r="C33" s="225"/>
      <c r="D33" s="226"/>
      <c r="E33" s="227"/>
      <c r="F33" s="225"/>
      <c r="G33" s="226"/>
      <c r="H33" s="226"/>
      <c r="I33" s="227"/>
      <c r="J33" s="225"/>
      <c r="K33" s="226"/>
      <c r="L33" s="226"/>
      <c r="M33" s="227"/>
      <c r="N33" s="228" t="str">
        <f t="shared" si="0"/>
        <v/>
      </c>
      <c r="O33" s="229"/>
      <c r="P33" s="230"/>
      <c r="Q33" s="212"/>
      <c r="R33" s="216"/>
    </row>
    <row r="34" spans="2:58" ht="19.5" customHeight="1">
      <c r="B34" s="30">
        <v>18</v>
      </c>
      <c r="C34" s="225"/>
      <c r="D34" s="226"/>
      <c r="E34" s="227"/>
      <c r="F34" s="225"/>
      <c r="G34" s="226"/>
      <c r="H34" s="226"/>
      <c r="I34" s="227"/>
      <c r="J34" s="225"/>
      <c r="K34" s="226"/>
      <c r="L34" s="226"/>
      <c r="M34" s="227"/>
      <c r="N34" s="228" t="str">
        <f t="shared" si="0"/>
        <v/>
      </c>
      <c r="O34" s="229"/>
      <c r="P34" s="230"/>
      <c r="Q34" s="212"/>
      <c r="R34" s="216"/>
      <c r="U34" s="237" t="s">
        <v>53</v>
      </c>
      <c r="V34" s="238"/>
      <c r="W34" s="238"/>
      <c r="X34" s="238"/>
      <c r="Y34" s="238"/>
      <c r="Z34" s="238"/>
      <c r="AA34" s="238"/>
      <c r="AB34" s="239"/>
      <c r="AC34" s="219" t="s">
        <v>54</v>
      </c>
      <c r="AD34" s="220"/>
      <c r="AE34" s="221"/>
      <c r="AF34" s="222">
        <f>SUM(AF35:AH37)</f>
        <v>0</v>
      </c>
      <c r="AG34" s="223"/>
      <c r="AH34" s="223"/>
      <c r="AI34" s="220" t="s">
        <v>55</v>
      </c>
      <c r="AJ34" s="220"/>
      <c r="AK34" s="224"/>
    </row>
    <row r="35" spans="2:58">
      <c r="B35" s="30">
        <v>19</v>
      </c>
      <c r="C35" s="225"/>
      <c r="D35" s="226"/>
      <c r="E35" s="227"/>
      <c r="F35" s="225"/>
      <c r="G35" s="226"/>
      <c r="H35" s="226"/>
      <c r="I35" s="227"/>
      <c r="J35" s="225"/>
      <c r="K35" s="226"/>
      <c r="L35" s="226"/>
      <c r="M35" s="227"/>
      <c r="N35" s="228" t="str">
        <f t="shared" si="0"/>
        <v/>
      </c>
      <c r="O35" s="229"/>
      <c r="P35" s="230"/>
      <c r="Q35" s="212"/>
      <c r="R35" s="216"/>
      <c r="U35" s="240"/>
      <c r="V35" s="241"/>
      <c r="W35" s="241"/>
      <c r="X35" s="241"/>
      <c r="Y35" s="241"/>
      <c r="Z35" s="241"/>
      <c r="AA35" s="241"/>
      <c r="AB35" s="242"/>
      <c r="AC35" s="231" t="s">
        <v>56</v>
      </c>
      <c r="AD35" s="232"/>
      <c r="AE35" s="233"/>
      <c r="AF35" s="234"/>
      <c r="AG35" s="235"/>
      <c r="AH35" s="235"/>
      <c r="AI35" s="232" t="s">
        <v>55</v>
      </c>
      <c r="AJ35" s="232"/>
      <c r="AK35" s="236"/>
    </row>
    <row r="36" spans="2:58">
      <c r="B36" s="32">
        <v>20</v>
      </c>
      <c r="C36" s="201"/>
      <c r="D36" s="202"/>
      <c r="E36" s="203"/>
      <c r="F36" s="286"/>
      <c r="G36" s="287"/>
      <c r="H36" s="287"/>
      <c r="I36" s="288"/>
      <c r="J36" s="286"/>
      <c r="K36" s="287"/>
      <c r="L36" s="287"/>
      <c r="M36" s="288"/>
      <c r="N36" s="207" t="str">
        <f>IF(F36="","",J36-F36+1)</f>
        <v/>
      </c>
      <c r="O36" s="208"/>
      <c r="P36" s="209"/>
      <c r="Q36" s="199"/>
      <c r="R36" s="210"/>
      <c r="U36" s="7"/>
      <c r="AC36" s="211" t="s">
        <v>57</v>
      </c>
      <c r="AD36" s="212"/>
      <c r="AE36" s="213"/>
      <c r="AF36" s="214"/>
      <c r="AG36" s="215"/>
      <c r="AH36" s="215"/>
      <c r="AI36" s="212" t="s">
        <v>55</v>
      </c>
      <c r="AJ36" s="212"/>
      <c r="AK36" s="216"/>
    </row>
    <row r="37" spans="2:58" ht="19.5" thickBot="1">
      <c r="B37" s="32" t="s">
        <v>58</v>
      </c>
      <c r="C37" s="191">
        <f>COUNTA(C17:E36)</f>
        <v>0</v>
      </c>
      <c r="D37" s="192"/>
      <c r="E37" s="193"/>
      <c r="F37" s="191"/>
      <c r="G37" s="192"/>
      <c r="H37" s="192"/>
      <c r="I37" s="193"/>
      <c r="J37" s="191"/>
      <c r="K37" s="192"/>
      <c r="L37" s="192"/>
      <c r="M37" s="193"/>
      <c r="N37" s="194">
        <f>SUM(N17:O36)</f>
        <v>0</v>
      </c>
      <c r="O37" s="195"/>
      <c r="P37" s="194"/>
      <c r="Q37" s="196"/>
      <c r="R37" s="197"/>
      <c r="AC37" s="198" t="s">
        <v>52</v>
      </c>
      <c r="AD37" s="199"/>
      <c r="AE37" s="200"/>
      <c r="AF37" s="217"/>
      <c r="AG37" s="218"/>
      <c r="AH37" s="218"/>
      <c r="AI37" s="199" t="s">
        <v>55</v>
      </c>
      <c r="AJ37" s="199"/>
      <c r="AK37" s="210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59</v>
      </c>
      <c r="AA40" s="172" t="s">
        <v>60</v>
      </c>
      <c r="AB40" s="190"/>
      <c r="AC40" s="190"/>
      <c r="AD40" s="190"/>
      <c r="AE40" s="190"/>
      <c r="AF40" s="173"/>
      <c r="AG40" s="172" t="s">
        <v>61</v>
      </c>
      <c r="AH40" s="190"/>
      <c r="AI40" s="190"/>
      <c r="AJ40" s="190"/>
      <c r="AK40" s="190"/>
      <c r="AL40" s="173"/>
      <c r="AM40" s="172" t="s">
        <v>62</v>
      </c>
      <c r="AN40" s="190"/>
      <c r="AO40" s="190"/>
      <c r="AP40" s="190"/>
      <c r="AQ40" s="190"/>
      <c r="AR40" s="173"/>
      <c r="AY40" s="80" t="s">
        <v>63</v>
      </c>
      <c r="AZ40" s="80"/>
      <c r="BA40" s="80"/>
      <c r="BB40" s="80"/>
      <c r="BC40" s="80"/>
      <c r="BD40" s="80"/>
    </row>
    <row r="41" spans="2:58">
      <c r="B41" s="172" t="s">
        <v>64</v>
      </c>
      <c r="C41" s="173"/>
      <c r="D41" s="172" t="s">
        <v>65</v>
      </c>
      <c r="E41" s="190"/>
      <c r="F41" s="190"/>
      <c r="G41" s="190"/>
      <c r="H41" s="190"/>
      <c r="I41" s="190"/>
      <c r="J41" s="190"/>
      <c r="K41" s="190"/>
      <c r="L41" s="173"/>
      <c r="M41" s="177" t="s">
        <v>66</v>
      </c>
      <c r="N41" s="178"/>
      <c r="O41" s="178"/>
      <c r="P41" s="178"/>
      <c r="Q41" s="179"/>
      <c r="R41" s="177" t="s">
        <v>67</v>
      </c>
      <c r="S41" s="178"/>
      <c r="T41" s="178"/>
      <c r="U41" s="178"/>
      <c r="V41" s="179"/>
      <c r="W41" s="172" t="s">
        <v>68</v>
      </c>
      <c r="X41" s="173"/>
      <c r="Y41" s="172" t="s">
        <v>69</v>
      </c>
      <c r="Z41" s="173"/>
      <c r="AA41" s="172" t="s">
        <v>70</v>
      </c>
      <c r="AB41" s="190"/>
      <c r="AC41" s="173"/>
      <c r="AD41" s="172" t="s">
        <v>71</v>
      </c>
      <c r="AE41" s="190"/>
      <c r="AF41" s="173"/>
      <c r="AG41" s="172" t="s">
        <v>70</v>
      </c>
      <c r="AH41" s="190"/>
      <c r="AI41" s="173"/>
      <c r="AJ41" s="172" t="s">
        <v>71</v>
      </c>
      <c r="AK41" s="190"/>
      <c r="AL41" s="173"/>
      <c r="AM41" s="172" t="s">
        <v>70</v>
      </c>
      <c r="AN41" s="190"/>
      <c r="AO41" s="173"/>
      <c r="AP41" s="172" t="s">
        <v>71</v>
      </c>
      <c r="AQ41" s="190"/>
      <c r="AR41" s="173"/>
      <c r="AS41" s="172" t="s">
        <v>72</v>
      </c>
      <c r="AT41" s="190"/>
      <c r="AU41" s="173"/>
      <c r="AV41" s="172" t="s">
        <v>73</v>
      </c>
      <c r="AW41" s="190"/>
      <c r="AX41" s="173"/>
      <c r="AY41" s="80" t="s">
        <v>70</v>
      </c>
      <c r="AZ41" s="80"/>
      <c r="BA41" s="80"/>
      <c r="BB41" s="80" t="s">
        <v>71</v>
      </c>
      <c r="BC41" s="80"/>
      <c r="BD41" s="80"/>
      <c r="BE41" s="80" t="s">
        <v>69</v>
      </c>
      <c r="BF41" s="80"/>
    </row>
    <row r="42" spans="2:58">
      <c r="B42" s="172">
        <v>1</v>
      </c>
      <c r="C42" s="173"/>
      <c r="D42" s="174"/>
      <c r="E42" s="175"/>
      <c r="F42" s="175"/>
      <c r="G42" s="175"/>
      <c r="H42" s="175"/>
      <c r="I42" s="175"/>
      <c r="J42" s="175"/>
      <c r="K42" s="175"/>
      <c r="L42" s="176"/>
      <c r="M42" s="177"/>
      <c r="N42" s="178"/>
      <c r="O42" s="178"/>
      <c r="P42" s="178"/>
      <c r="Q42" s="179"/>
      <c r="R42" s="177"/>
      <c r="S42" s="178"/>
      <c r="T42" s="178"/>
      <c r="U42" s="178"/>
      <c r="V42" s="179"/>
      <c r="W42" s="172"/>
      <c r="X42" s="173"/>
      <c r="Y42" s="172"/>
      <c r="Z42" s="173"/>
      <c r="AA42" s="187"/>
      <c r="AB42" s="188"/>
      <c r="AC42" s="189"/>
      <c r="AD42" s="162">
        <f>AA42*W42</f>
        <v>0</v>
      </c>
      <c r="AE42" s="163"/>
      <c r="AF42" s="164"/>
      <c r="AG42" s="162">
        <f>AA42*10/100</f>
        <v>0</v>
      </c>
      <c r="AH42" s="163"/>
      <c r="AI42" s="164"/>
      <c r="AJ42" s="162">
        <f>AD42*10/100</f>
        <v>0</v>
      </c>
      <c r="AK42" s="163"/>
      <c r="AL42" s="164"/>
      <c r="AM42" s="162">
        <f>AA42+AG42</f>
        <v>0</v>
      </c>
      <c r="AN42" s="163"/>
      <c r="AO42" s="164"/>
      <c r="AP42" s="162">
        <f>AD42+AJ42</f>
        <v>0</v>
      </c>
      <c r="AQ42" s="163"/>
      <c r="AR42" s="164"/>
      <c r="AS42" s="165"/>
      <c r="AT42" s="166"/>
      <c r="AU42" s="167"/>
      <c r="AV42" s="168" t="str">
        <f>IF(AS42="","",AS42)</f>
        <v/>
      </c>
      <c r="AW42" s="169"/>
      <c r="AX42" s="170"/>
      <c r="AY42" s="171">
        <f>IF($T$11="税込み",AM42,AA42)</f>
        <v>0</v>
      </c>
      <c r="AZ42" s="171"/>
      <c r="BA42" s="171"/>
      <c r="BB42" s="171">
        <f>IF($T$11="税込み",AP42,AD42)</f>
        <v>0</v>
      </c>
      <c r="BC42" s="171"/>
      <c r="BD42" s="171"/>
      <c r="BE42" s="186" t="str">
        <f>IF(Y42="式",W42&amp;Y42,W42&amp;Y42)</f>
        <v/>
      </c>
      <c r="BF42" s="186"/>
    </row>
    <row r="43" spans="2:58">
      <c r="B43" s="172">
        <v>2</v>
      </c>
      <c r="C43" s="173"/>
      <c r="D43" s="174"/>
      <c r="E43" s="175"/>
      <c r="F43" s="175"/>
      <c r="G43" s="175"/>
      <c r="H43" s="175"/>
      <c r="I43" s="175"/>
      <c r="J43" s="175"/>
      <c r="K43" s="175"/>
      <c r="L43" s="176"/>
      <c r="M43" s="177"/>
      <c r="N43" s="178"/>
      <c r="O43" s="178"/>
      <c r="P43" s="178"/>
      <c r="Q43" s="179"/>
      <c r="R43" s="177"/>
      <c r="S43" s="178"/>
      <c r="T43" s="178"/>
      <c r="U43" s="178"/>
      <c r="V43" s="179"/>
      <c r="W43" s="172"/>
      <c r="X43" s="173"/>
      <c r="Y43" s="172"/>
      <c r="Z43" s="173"/>
      <c r="AA43" s="187"/>
      <c r="AB43" s="188"/>
      <c r="AC43" s="189"/>
      <c r="AD43" s="162">
        <f>AA43*W43</f>
        <v>0</v>
      </c>
      <c r="AE43" s="163"/>
      <c r="AF43" s="164"/>
      <c r="AG43" s="162">
        <f>AA43*10/100</f>
        <v>0</v>
      </c>
      <c r="AH43" s="163"/>
      <c r="AI43" s="164"/>
      <c r="AJ43" s="162">
        <f t="shared" ref="AJ43:AJ46" si="1">AD43*10/100</f>
        <v>0</v>
      </c>
      <c r="AK43" s="163"/>
      <c r="AL43" s="164"/>
      <c r="AM43" s="162">
        <f>AA43+AG43</f>
        <v>0</v>
      </c>
      <c r="AN43" s="163"/>
      <c r="AO43" s="164"/>
      <c r="AP43" s="162">
        <f>AD43+AJ43</f>
        <v>0</v>
      </c>
      <c r="AQ43" s="163"/>
      <c r="AR43" s="164"/>
      <c r="AS43" s="165"/>
      <c r="AT43" s="166"/>
      <c r="AU43" s="167"/>
      <c r="AV43" s="168" t="str">
        <f>IF(AS43="","",AS43)</f>
        <v/>
      </c>
      <c r="AW43" s="169"/>
      <c r="AX43" s="170"/>
      <c r="AY43" s="171">
        <f>IF($T$11="税込み",AM43,AA43)</f>
        <v>0</v>
      </c>
      <c r="AZ43" s="171"/>
      <c r="BA43" s="171"/>
      <c r="BB43" s="171">
        <f>IF($T$11="税込み",AP43,AD43)</f>
        <v>0</v>
      </c>
      <c r="BC43" s="171"/>
      <c r="BD43" s="171"/>
      <c r="BE43" s="186" t="str">
        <f>IF(Y43="式",W43&amp;Y43,W43&amp;Y43)</f>
        <v/>
      </c>
      <c r="BF43" s="186"/>
    </row>
    <row r="44" spans="2:58">
      <c r="B44" s="172">
        <v>3</v>
      </c>
      <c r="C44" s="173"/>
      <c r="D44" s="174"/>
      <c r="E44" s="175"/>
      <c r="F44" s="175"/>
      <c r="G44" s="175"/>
      <c r="H44" s="175"/>
      <c r="I44" s="175"/>
      <c r="J44" s="175"/>
      <c r="K44" s="175"/>
      <c r="L44" s="176"/>
      <c r="M44" s="177"/>
      <c r="N44" s="178"/>
      <c r="O44" s="178"/>
      <c r="P44" s="178"/>
      <c r="Q44" s="179"/>
      <c r="R44" s="177"/>
      <c r="S44" s="178"/>
      <c r="T44" s="178"/>
      <c r="U44" s="178"/>
      <c r="V44" s="179"/>
      <c r="W44" s="172"/>
      <c r="X44" s="173"/>
      <c r="Y44" s="172"/>
      <c r="Z44" s="173"/>
      <c r="AA44" s="187"/>
      <c r="AB44" s="188"/>
      <c r="AC44" s="189"/>
      <c r="AD44" s="162">
        <f t="shared" ref="AD44:AD46" si="2">AA44*W44</f>
        <v>0</v>
      </c>
      <c r="AE44" s="163"/>
      <c r="AF44" s="164"/>
      <c r="AG44" s="162">
        <f t="shared" ref="AG44:AG46" si="3">AA44*10/100</f>
        <v>0</v>
      </c>
      <c r="AH44" s="163"/>
      <c r="AI44" s="164"/>
      <c r="AJ44" s="162">
        <f t="shared" si="1"/>
        <v>0</v>
      </c>
      <c r="AK44" s="163"/>
      <c r="AL44" s="164"/>
      <c r="AM44" s="162">
        <f t="shared" ref="AM44:AM46" si="4">AA44+AG44</f>
        <v>0</v>
      </c>
      <c r="AN44" s="163"/>
      <c r="AO44" s="164"/>
      <c r="AP44" s="162">
        <f t="shared" ref="AP44:AP46" si="5">AD44+AJ44</f>
        <v>0</v>
      </c>
      <c r="AQ44" s="163"/>
      <c r="AR44" s="164"/>
      <c r="AS44" s="165"/>
      <c r="AT44" s="166"/>
      <c r="AU44" s="167"/>
      <c r="AV44" s="168" t="str">
        <f t="shared" ref="AV44:AV46" si="6">IF(AS44="","",AS44)</f>
        <v/>
      </c>
      <c r="AW44" s="169"/>
      <c r="AX44" s="170"/>
      <c r="AY44" s="171">
        <f t="shared" ref="AY44:AY46" si="7">IF($T$11="税込み",AM44,AA44)</f>
        <v>0</v>
      </c>
      <c r="AZ44" s="171"/>
      <c r="BA44" s="171"/>
      <c r="BB44" s="171">
        <f t="shared" ref="BB44:BB46" si="8">IF($T$11="税込み",AP44,AD44)</f>
        <v>0</v>
      </c>
      <c r="BC44" s="171"/>
      <c r="BD44" s="171"/>
      <c r="BE44" s="186" t="str">
        <f t="shared" ref="BE44:BE46" si="9">IF(Y44="式",W44&amp;Y44,W44&amp;Y44)</f>
        <v/>
      </c>
      <c r="BF44" s="186"/>
    </row>
    <row r="45" spans="2:58">
      <c r="B45" s="172">
        <v>4</v>
      </c>
      <c r="C45" s="173"/>
      <c r="D45" s="174"/>
      <c r="E45" s="175"/>
      <c r="F45" s="175"/>
      <c r="G45" s="175"/>
      <c r="H45" s="175"/>
      <c r="I45" s="175"/>
      <c r="J45" s="175"/>
      <c r="K45" s="175"/>
      <c r="L45" s="176"/>
      <c r="M45" s="177"/>
      <c r="N45" s="178"/>
      <c r="O45" s="178"/>
      <c r="P45" s="178"/>
      <c r="Q45" s="179"/>
      <c r="R45" s="177"/>
      <c r="S45" s="178"/>
      <c r="T45" s="178"/>
      <c r="U45" s="178"/>
      <c r="V45" s="179"/>
      <c r="W45" s="172"/>
      <c r="X45" s="173"/>
      <c r="Y45" s="172"/>
      <c r="Z45" s="173"/>
      <c r="AA45" s="187"/>
      <c r="AB45" s="188"/>
      <c r="AC45" s="189"/>
      <c r="AD45" s="162">
        <f t="shared" si="2"/>
        <v>0</v>
      </c>
      <c r="AE45" s="163"/>
      <c r="AF45" s="164"/>
      <c r="AG45" s="162">
        <f t="shared" si="3"/>
        <v>0</v>
      </c>
      <c r="AH45" s="163"/>
      <c r="AI45" s="164"/>
      <c r="AJ45" s="162">
        <f t="shared" si="1"/>
        <v>0</v>
      </c>
      <c r="AK45" s="163"/>
      <c r="AL45" s="164"/>
      <c r="AM45" s="162">
        <f t="shared" si="4"/>
        <v>0</v>
      </c>
      <c r="AN45" s="163"/>
      <c r="AO45" s="164"/>
      <c r="AP45" s="162">
        <f t="shared" si="5"/>
        <v>0</v>
      </c>
      <c r="AQ45" s="163"/>
      <c r="AR45" s="164"/>
      <c r="AS45" s="165"/>
      <c r="AT45" s="166"/>
      <c r="AU45" s="167"/>
      <c r="AV45" s="168" t="str">
        <f t="shared" si="6"/>
        <v/>
      </c>
      <c r="AW45" s="169"/>
      <c r="AX45" s="170"/>
      <c r="AY45" s="171">
        <f t="shared" si="7"/>
        <v>0</v>
      </c>
      <c r="AZ45" s="171"/>
      <c r="BA45" s="171"/>
      <c r="BB45" s="171">
        <f t="shared" si="8"/>
        <v>0</v>
      </c>
      <c r="BC45" s="171"/>
      <c r="BD45" s="171"/>
      <c r="BE45" s="186" t="str">
        <f t="shared" si="9"/>
        <v/>
      </c>
      <c r="BF45" s="186"/>
    </row>
    <row r="46" spans="2:58">
      <c r="B46" s="172">
        <v>5</v>
      </c>
      <c r="C46" s="173"/>
      <c r="D46" s="174"/>
      <c r="E46" s="175"/>
      <c r="F46" s="175"/>
      <c r="G46" s="175"/>
      <c r="H46" s="175"/>
      <c r="I46" s="175"/>
      <c r="J46" s="175"/>
      <c r="K46" s="175"/>
      <c r="L46" s="176"/>
      <c r="M46" s="177"/>
      <c r="N46" s="178"/>
      <c r="O46" s="178"/>
      <c r="P46" s="178"/>
      <c r="Q46" s="179"/>
      <c r="R46" s="177"/>
      <c r="S46" s="178"/>
      <c r="T46" s="178"/>
      <c r="U46" s="178"/>
      <c r="V46" s="179"/>
      <c r="W46" s="172"/>
      <c r="X46" s="173"/>
      <c r="Y46" s="172"/>
      <c r="Z46" s="173"/>
      <c r="AA46" s="187"/>
      <c r="AB46" s="188"/>
      <c r="AC46" s="189"/>
      <c r="AD46" s="162">
        <f t="shared" si="2"/>
        <v>0</v>
      </c>
      <c r="AE46" s="163"/>
      <c r="AF46" s="164"/>
      <c r="AG46" s="162">
        <f t="shared" si="3"/>
        <v>0</v>
      </c>
      <c r="AH46" s="163"/>
      <c r="AI46" s="164"/>
      <c r="AJ46" s="162">
        <f t="shared" si="1"/>
        <v>0</v>
      </c>
      <c r="AK46" s="163"/>
      <c r="AL46" s="164"/>
      <c r="AM46" s="162">
        <f t="shared" si="4"/>
        <v>0</v>
      </c>
      <c r="AN46" s="163"/>
      <c r="AO46" s="164"/>
      <c r="AP46" s="162">
        <f t="shared" si="5"/>
        <v>0</v>
      </c>
      <c r="AQ46" s="163"/>
      <c r="AR46" s="164"/>
      <c r="AS46" s="165"/>
      <c r="AT46" s="166"/>
      <c r="AU46" s="167"/>
      <c r="AV46" s="168" t="str">
        <f t="shared" si="6"/>
        <v/>
      </c>
      <c r="AW46" s="169"/>
      <c r="AX46" s="170"/>
      <c r="AY46" s="171">
        <f t="shared" si="7"/>
        <v>0</v>
      </c>
      <c r="AZ46" s="171"/>
      <c r="BA46" s="171"/>
      <c r="BB46" s="171">
        <f t="shared" si="8"/>
        <v>0</v>
      </c>
      <c r="BC46" s="171"/>
      <c r="BD46" s="171"/>
      <c r="BE46" s="186" t="str">
        <f t="shared" si="9"/>
        <v/>
      </c>
      <c r="BF46" s="186"/>
    </row>
    <row r="47" spans="2:58" s="5" customFormat="1" ht="12.75" customHeight="1">
      <c r="B47" s="4"/>
    </row>
    <row r="48" spans="2:58" s="5" customFormat="1" ht="15" customHeight="1">
      <c r="B48" s="22" t="s">
        <v>92</v>
      </c>
    </row>
    <row r="49" spans="1:53" s="5" customFormat="1" ht="4.5" customHeight="1">
      <c r="B49" s="4"/>
    </row>
    <row r="50" spans="1:53" s="4" customFormat="1" ht="15" customHeight="1">
      <c r="B50" s="277" t="s">
        <v>93</v>
      </c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153" t="s">
        <v>94</v>
      </c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5"/>
    </row>
    <row r="51" spans="1:53" s="4" customFormat="1" ht="15" customHeight="1">
      <c r="B51" s="279" t="str">
        <f>IF(D42="","",D42)</f>
        <v/>
      </c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138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40"/>
    </row>
    <row r="52" spans="1:53" s="4" customFormat="1" ht="15" customHeight="1">
      <c r="B52" s="279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156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8"/>
    </row>
    <row r="53" spans="1:53" s="4" customFormat="1" ht="15" customHeight="1">
      <c r="B53" s="279" t="str">
        <f>IF(D43="","",D43)</f>
        <v/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159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1"/>
    </row>
    <row r="54" spans="1:53" s="4" customFormat="1" ht="15" customHeight="1">
      <c r="B54" s="279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138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40"/>
    </row>
    <row r="55" spans="1:53" s="4" customFormat="1" ht="15" customHeight="1">
      <c r="B55" s="279" t="str">
        <f>IF(D44="","",D44)</f>
        <v/>
      </c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138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40"/>
    </row>
    <row r="56" spans="1:53" s="4" customFormat="1" ht="15" customHeight="1">
      <c r="B56" s="279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138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40"/>
    </row>
    <row r="57" spans="1:53" s="4" customFormat="1" ht="15" customHeight="1">
      <c r="B57" s="279" t="str">
        <f>IF(D45="","",D45)</f>
        <v/>
      </c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138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40"/>
    </row>
    <row r="58" spans="1:53" s="4" customFormat="1" ht="15" customHeight="1">
      <c r="B58" s="279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138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40"/>
    </row>
    <row r="59" spans="1:53" s="4" customFormat="1" ht="15" customHeight="1">
      <c r="B59" s="279" t="str">
        <f>IF(D46="","",D46)</f>
        <v/>
      </c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138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40"/>
    </row>
    <row r="60" spans="1:53" s="4" customFormat="1" ht="15" customHeight="1">
      <c r="B60" s="281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3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5"/>
    </row>
    <row r="61" spans="1:53" s="5" customFormat="1" ht="4.5" customHeight="1">
      <c r="B61" s="4"/>
    </row>
    <row r="62" spans="1:53" s="4" customFormat="1" ht="15" customHeight="1">
      <c r="B62" s="75" t="s">
        <v>100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>
      <c r="B63" s="6"/>
      <c r="C63" s="497" t="s">
        <v>101</v>
      </c>
      <c r="D63" s="497"/>
      <c r="E63" s="497"/>
      <c r="F63" s="497"/>
      <c r="G63" s="497"/>
      <c r="H63" s="497"/>
      <c r="I63" s="497"/>
      <c r="J63" s="497"/>
      <c r="K63" s="497"/>
      <c r="L63" s="497"/>
      <c r="M63" s="497"/>
      <c r="N63" s="497"/>
      <c r="O63" s="134" t="s">
        <v>102</v>
      </c>
      <c r="P63" s="134"/>
      <c r="Q63" s="134"/>
      <c r="R63" s="134"/>
      <c r="S63" s="134"/>
      <c r="T63" s="134"/>
      <c r="U63" s="134"/>
      <c r="V63" s="134"/>
      <c r="W63" s="134"/>
      <c r="X63" s="134"/>
      <c r="Y63" s="135" t="s">
        <v>160</v>
      </c>
      <c r="Z63" s="136"/>
      <c r="AA63" s="136"/>
      <c r="AB63" s="136"/>
      <c r="AC63" s="136"/>
      <c r="AD63" s="136"/>
      <c r="AE63" s="136"/>
      <c r="AF63" s="136"/>
      <c r="AG63" s="136"/>
      <c r="AH63" s="137"/>
    </row>
    <row r="64" spans="1:53">
      <c r="A64" s="7">
        <v>1</v>
      </c>
      <c r="B64" s="8" t="s">
        <v>104</v>
      </c>
      <c r="C64" s="129">
        <f>IF(ISNA(VLOOKUP(A64,入力シート!$B$41:$L$77,3,FALSE)),"",VLOOKUP(A64,入力シート!$B$41:$L$77,3,FALSE))</f>
        <v>0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1"/>
      <c r="Z64" s="132"/>
      <c r="AA64" s="132"/>
      <c r="AB64" s="132"/>
      <c r="AC64" s="132"/>
      <c r="AD64" s="132"/>
      <c r="AE64" s="132"/>
      <c r="AF64" s="132"/>
      <c r="AG64" s="132"/>
      <c r="AH64" s="133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107</v>
      </c>
      <c r="C65" s="129">
        <f>IF(ISNA(VLOOKUP(A65,入力シート!$B$41:$L$77,3,FALSE)),"",VLOOKUP(A65,入力シート!$B$41:$L$77,3,FALSE))</f>
        <v>0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1"/>
      <c r="Z65" s="132"/>
      <c r="AA65" s="132"/>
      <c r="AB65" s="132"/>
      <c r="AC65" s="132"/>
      <c r="AD65" s="132"/>
      <c r="AE65" s="132"/>
      <c r="AF65" s="132"/>
      <c r="AG65" s="132"/>
      <c r="AH65" s="133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110</v>
      </c>
      <c r="C66" s="129">
        <f>IF(ISNA(VLOOKUP(A66,入力シート!$B$41:$L$77,3,FALSE)),"",VLOOKUP(A66,入力シート!$B$41:$L$77,3,FALSE))</f>
        <v>0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132"/>
      <c r="AA66" s="132"/>
      <c r="AB66" s="132"/>
      <c r="AC66" s="132"/>
      <c r="AD66" s="132"/>
      <c r="AE66" s="132"/>
      <c r="AF66" s="132"/>
      <c r="AG66" s="132"/>
      <c r="AH66" s="133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113</v>
      </c>
      <c r="C67" s="129">
        <f>IF(ISNA(VLOOKUP(A67,入力シート!$B$41:$L$77,3,FALSE)),"",VLOOKUP(A67,入力シート!$B$41:$L$77,3,FALSE))</f>
        <v>0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1"/>
      <c r="Z67" s="132"/>
      <c r="AA67" s="132"/>
      <c r="AB67" s="132"/>
      <c r="AC67" s="132"/>
      <c r="AD67" s="132"/>
      <c r="AE67" s="132"/>
      <c r="AF67" s="132"/>
      <c r="AG67" s="132"/>
      <c r="AH67" s="133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10" t="s">
        <v>116</v>
      </c>
      <c r="C68" s="129">
        <f>IF(ISNA(VLOOKUP(A68,入力シート!$B$41:$L$77,3,FALSE)),"",VLOOKUP(A68,入力シート!$B$41:$L$77,3,FALSE))</f>
        <v>0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1"/>
      <c r="Z68" s="132"/>
      <c r="AA68" s="132"/>
      <c r="AB68" s="132"/>
      <c r="AC68" s="132"/>
      <c r="AD68" s="132"/>
      <c r="AE68" s="132"/>
      <c r="AF68" s="132"/>
      <c r="AG68" s="132"/>
      <c r="AH68" s="133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118" t="s">
        <v>119</v>
      </c>
      <c r="C70" s="119"/>
      <c r="D70" s="119"/>
      <c r="E70" s="120"/>
      <c r="F70" s="123"/>
      <c r="G70" s="124"/>
      <c r="H70" s="124"/>
      <c r="I70" s="124"/>
      <c r="J70" s="124"/>
      <c r="K70" s="124"/>
      <c r="L70" s="125"/>
    </row>
    <row r="71" spans="1:53" ht="19.5" thickBot="1">
      <c r="B71" s="115" t="s">
        <v>120</v>
      </c>
      <c r="C71" s="116"/>
      <c r="D71" s="116"/>
      <c r="E71" s="117"/>
      <c r="F71" s="118"/>
      <c r="G71" s="119"/>
      <c r="H71" s="119"/>
      <c r="I71" s="119"/>
      <c r="J71" s="119"/>
      <c r="K71" s="119"/>
      <c r="L71" s="120"/>
      <c r="M71" s="115" t="s">
        <v>122</v>
      </c>
      <c r="N71" s="116"/>
      <c r="O71" s="116"/>
      <c r="P71" s="117"/>
      <c r="Q71" s="118"/>
      <c r="R71" s="119"/>
      <c r="S71" s="119"/>
      <c r="T71" s="119"/>
      <c r="U71" s="119"/>
      <c r="V71" s="119"/>
      <c r="W71" s="120"/>
    </row>
    <row r="72" spans="1:53" ht="19.5" thickBot="1">
      <c r="B72" s="115" t="s">
        <v>124</v>
      </c>
      <c r="C72" s="116"/>
      <c r="D72" s="116"/>
      <c r="E72" s="117"/>
      <c r="F72" s="118"/>
      <c r="G72" s="119"/>
      <c r="H72" s="119"/>
      <c r="I72" s="119"/>
      <c r="J72" s="119"/>
      <c r="K72" s="119"/>
      <c r="L72" s="120"/>
      <c r="M72" s="115" t="s">
        <v>126</v>
      </c>
      <c r="N72" s="116"/>
      <c r="O72" s="116"/>
      <c r="P72" s="117"/>
      <c r="Q72" s="118"/>
      <c r="R72" s="119"/>
      <c r="S72" s="119"/>
      <c r="T72" s="119"/>
      <c r="U72" s="119"/>
      <c r="V72" s="119"/>
      <c r="W72" s="120"/>
    </row>
    <row r="74" spans="1:53" s="4" customFormat="1" ht="15" customHeight="1">
      <c r="B74" s="22" t="s">
        <v>128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>
      <c r="B76" s="126" t="s">
        <v>129</v>
      </c>
      <c r="C76" s="127"/>
      <c r="D76" s="127"/>
      <c r="E76" s="127"/>
      <c r="F76" s="127"/>
      <c r="G76" s="127"/>
      <c r="H76" s="127"/>
      <c r="I76" s="127"/>
      <c r="J76" s="128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2"/>
    </row>
    <row r="77" spans="1:53" s="4" customFormat="1" ht="15" customHeight="1">
      <c r="B77" s="103" t="s">
        <v>131</v>
      </c>
      <c r="C77" s="104"/>
      <c r="D77" s="104"/>
      <c r="E77" s="104"/>
      <c r="F77" s="104"/>
      <c r="G77" s="104"/>
      <c r="H77" s="104"/>
      <c r="I77" s="104"/>
      <c r="J77" s="105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7"/>
    </row>
    <row r="78" spans="1:53" s="4" customFormat="1" ht="15" customHeight="1">
      <c r="B78" s="112"/>
      <c r="C78" s="113"/>
      <c r="D78" s="113"/>
      <c r="E78" s="113"/>
      <c r="F78" s="113"/>
      <c r="G78" s="113"/>
      <c r="H78" s="113"/>
      <c r="I78" s="113"/>
      <c r="J78" s="114"/>
      <c r="K78" s="108" t="s">
        <v>133</v>
      </c>
      <c r="L78" s="108"/>
      <c r="M78" s="108"/>
      <c r="N78" s="108"/>
      <c r="O78" s="108"/>
      <c r="P78" s="108"/>
      <c r="Q78" s="108"/>
      <c r="R78" s="109"/>
      <c r="S78" s="110" t="s">
        <v>134</v>
      </c>
      <c r="T78" s="108"/>
      <c r="U78" s="108"/>
      <c r="V78" s="108"/>
      <c r="W78" s="109"/>
      <c r="X78" s="110" t="s">
        <v>135</v>
      </c>
      <c r="Y78" s="108"/>
      <c r="Z78" s="108"/>
      <c r="AA78" s="108"/>
      <c r="AB78" s="109"/>
      <c r="AC78" s="110" t="s">
        <v>136</v>
      </c>
      <c r="AD78" s="108"/>
      <c r="AE78" s="108"/>
      <c r="AF78" s="108"/>
      <c r="AG78" s="108"/>
      <c r="AH78" s="108"/>
      <c r="AI78" s="108"/>
      <c r="AJ78" s="109"/>
      <c r="AK78" s="110" t="s">
        <v>137</v>
      </c>
      <c r="AL78" s="108"/>
      <c r="AM78" s="108"/>
      <c r="AN78" s="108"/>
      <c r="AO78" s="109"/>
      <c r="AP78" s="110" t="s">
        <v>138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11"/>
    </row>
    <row r="79" spans="1:53" s="4" customFormat="1" ht="15" customHeight="1">
      <c r="B79" s="100" t="s">
        <v>139</v>
      </c>
      <c r="C79" s="101"/>
      <c r="D79" s="101"/>
      <c r="E79" s="101"/>
      <c r="F79" s="101"/>
      <c r="G79" s="101"/>
      <c r="H79" s="101"/>
      <c r="I79" s="101"/>
      <c r="J79" s="102"/>
      <c r="K79" s="94"/>
      <c r="L79" s="94"/>
      <c r="M79" s="94"/>
      <c r="N79" s="94"/>
      <c r="O79" s="94"/>
      <c r="P79" s="94"/>
      <c r="Q79" s="94"/>
      <c r="R79" s="95"/>
      <c r="S79" s="96"/>
      <c r="T79" s="94"/>
      <c r="U79" s="94"/>
      <c r="V79" s="94"/>
      <c r="W79" s="95"/>
      <c r="X79" s="96"/>
      <c r="Y79" s="94"/>
      <c r="Z79" s="94"/>
      <c r="AA79" s="94"/>
      <c r="AB79" s="95"/>
      <c r="AC79" s="96"/>
      <c r="AD79" s="94"/>
      <c r="AE79" s="94"/>
      <c r="AF79" s="94"/>
      <c r="AG79" s="94"/>
      <c r="AH79" s="94"/>
      <c r="AI79" s="94"/>
      <c r="AJ79" s="95"/>
      <c r="AK79" s="97"/>
      <c r="AL79" s="98"/>
      <c r="AM79" s="98"/>
      <c r="AN79" s="98"/>
      <c r="AO79" s="99"/>
      <c r="AP79" s="82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4"/>
    </row>
    <row r="80" spans="1:53" s="4" customFormat="1" ht="15" customHeight="1">
      <c r="B80" s="103" t="s">
        <v>146</v>
      </c>
      <c r="C80" s="104"/>
      <c r="D80" s="104"/>
      <c r="E80" s="104"/>
      <c r="F80" s="104"/>
      <c r="G80" s="104"/>
      <c r="H80" s="104"/>
      <c r="I80" s="104"/>
      <c r="J80" s="105"/>
      <c r="K80" s="85"/>
      <c r="L80" s="85"/>
      <c r="M80" s="85"/>
      <c r="N80" s="85"/>
      <c r="O80" s="85"/>
      <c r="P80" s="85"/>
      <c r="Q80" s="85"/>
      <c r="R80" s="86"/>
      <c r="S80" s="87"/>
      <c r="T80" s="85"/>
      <c r="U80" s="85"/>
      <c r="V80" s="85"/>
      <c r="W80" s="86"/>
      <c r="X80" s="87"/>
      <c r="Y80" s="85"/>
      <c r="Z80" s="85"/>
      <c r="AA80" s="85"/>
      <c r="AB80" s="86"/>
      <c r="AC80" s="87"/>
      <c r="AD80" s="85"/>
      <c r="AE80" s="85"/>
      <c r="AF80" s="85"/>
      <c r="AG80" s="85"/>
      <c r="AH80" s="85"/>
      <c r="AI80" s="85"/>
      <c r="AJ80" s="86"/>
      <c r="AK80" s="88"/>
      <c r="AL80" s="89"/>
      <c r="AM80" s="89"/>
      <c r="AN80" s="89"/>
      <c r="AO80" s="90"/>
      <c r="AP80" s="91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3"/>
    </row>
    <row r="81" spans="2:24" ht="15" customHeight="1">
      <c r="B81" s="3"/>
    </row>
    <row r="82" spans="2:24">
      <c r="B82" s="77" t="s">
        <v>161</v>
      </c>
      <c r="C82" s="77"/>
      <c r="D82" s="77"/>
      <c r="E82" s="77"/>
      <c r="F82" s="77"/>
    </row>
    <row r="83" spans="2:24">
      <c r="B83" s="172" t="s">
        <v>162</v>
      </c>
      <c r="C83" s="190"/>
      <c r="D83" s="190"/>
      <c r="E83" s="190"/>
      <c r="F83" s="173"/>
      <c r="G83" s="172"/>
      <c r="H83" s="190"/>
      <c r="I83" s="190"/>
      <c r="J83" s="190"/>
      <c r="K83" s="190"/>
      <c r="L83" s="190"/>
      <c r="M83" s="173"/>
      <c r="N83" s="172" t="s">
        <v>163</v>
      </c>
      <c r="O83" s="190"/>
      <c r="P83" s="190"/>
      <c r="Q83" s="173"/>
      <c r="R83" s="274"/>
      <c r="S83" s="275"/>
      <c r="T83" s="275"/>
      <c r="U83" s="275"/>
      <c r="V83" s="275"/>
      <c r="W83" s="275"/>
      <c r="X83" s="276"/>
    </row>
    <row r="84" spans="2:24">
      <c r="C84" s="172" t="s">
        <v>164</v>
      </c>
      <c r="D84" s="190"/>
      <c r="E84" s="190"/>
      <c r="F84" s="173"/>
      <c r="G84" s="172"/>
      <c r="H84" s="190"/>
      <c r="I84" s="190"/>
      <c r="J84" s="190"/>
      <c r="K84" s="190"/>
      <c r="L84" s="190"/>
      <c r="M84" s="173"/>
      <c r="N84" s="172" t="s">
        <v>163</v>
      </c>
      <c r="O84" s="190"/>
      <c r="P84" s="190"/>
      <c r="Q84" s="173"/>
      <c r="R84" s="274"/>
      <c r="S84" s="275"/>
      <c r="T84" s="275"/>
      <c r="U84" s="275"/>
      <c r="V84" s="275"/>
      <c r="W84" s="275"/>
      <c r="X84" s="276"/>
    </row>
    <row r="85" spans="2:24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3"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AA12:AR12"/>
    <mergeCell ref="AS12:AX12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J18:M18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</mergeCells>
  <phoneticPr fontId="2"/>
  <conditionalFormatting sqref="O64:AH68">
    <cfRule type="containsBlanks" dxfId="6" priority="10">
      <formula>LEN(TRIM(O64))=0</formula>
    </cfRule>
  </conditionalFormatting>
  <conditionalFormatting sqref="F70:L72 Q71:W72">
    <cfRule type="containsBlanks" dxfId="5" priority="9">
      <formula>LEN(TRIM(F70))=0</formula>
    </cfRule>
  </conditionalFormatting>
  <conditionalFormatting sqref="F2:X7 AG2:AX6 AG7:AM8 AS7:AX8 AG9:AX10 T11:X12">
    <cfRule type="containsBlanks" dxfId="4" priority="7">
      <formula>LEN(TRIM(F2))=0</formula>
    </cfRule>
  </conditionalFormatting>
  <conditionalFormatting sqref="P17:R36 AF35:AH37 C17:M36">
    <cfRule type="containsBlanks" dxfId="3" priority="6">
      <formula>LEN(TRIM(C17))=0</formula>
    </cfRule>
  </conditionalFormatting>
  <conditionalFormatting sqref="D42:AC46 AS42:AU46 M51:BA60">
    <cfRule type="containsBlanks" dxfId="2" priority="5">
      <formula>LEN(TRIM(D42))=0</formula>
    </cfRule>
  </conditionalFormatting>
  <conditionalFormatting sqref="G83:M84 R83:X84">
    <cfRule type="containsBlanks" dxfId="1" priority="2">
      <formula>LEN(TRIM(G83))=0</formula>
    </cfRule>
  </conditionalFormatting>
  <conditionalFormatting sqref="K76:BA77 K79:BA80">
    <cfRule type="containsBlanks" dxfId="0" priority="1">
      <formula>LEN(TRIM(K76))=0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$BC$11:$BC$12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dimension ref="A1:AQ47"/>
  <sheetViews>
    <sheetView showZeros="0" view="pageBreakPreview" zoomScaleNormal="115" zoomScaleSheetLayoutView="100" workbookViewId="0">
      <selection activeCell="A33" sqref="A33"/>
    </sheetView>
  </sheetViews>
  <sheetFormatPr defaultColWidth="2.42578125" defaultRowHeight="18.75" customHeight="1"/>
  <cols>
    <col min="1" max="13" width="2.42578125" style="4"/>
    <col min="14" max="14" width="2.42578125" style="4" customWidth="1"/>
    <col min="15" max="16384" width="2.42578125" style="4"/>
  </cols>
  <sheetData>
    <row r="1" spans="1:43" ht="18.75" customHeight="1">
      <c r="A1" s="289" t="s">
        <v>165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91"/>
      <c r="AF1" s="291"/>
      <c r="AG1" s="291"/>
      <c r="AH1" s="291"/>
      <c r="AI1" s="12"/>
    </row>
    <row r="2" spans="1:43" ht="18.75" customHeight="1">
      <c r="Z2" s="298">
        <f>入力シート!F3</f>
        <v>0</v>
      </c>
      <c r="AA2" s="298"/>
      <c r="AB2" s="298"/>
      <c r="AC2" s="298"/>
      <c r="AD2" s="298"/>
      <c r="AE2" s="298"/>
      <c r="AF2" s="298"/>
      <c r="AG2" s="298"/>
      <c r="AH2" s="298"/>
    </row>
    <row r="3" spans="1:43" ht="18.75" customHeight="1">
      <c r="Z3" s="299">
        <f>入力シート!F4</f>
        <v>0</v>
      </c>
      <c r="AA3" s="299"/>
      <c r="AB3" s="299"/>
      <c r="AC3" s="299"/>
      <c r="AD3" s="299"/>
      <c r="AE3" s="299"/>
      <c r="AF3" s="299"/>
      <c r="AG3" s="299"/>
      <c r="AH3" s="299"/>
    </row>
    <row r="4" spans="1:43" ht="18.75" customHeight="1">
      <c r="Z4" s="13"/>
    </row>
    <row r="5" spans="1:43" ht="18.75" customHeight="1">
      <c r="B5" s="14"/>
      <c r="C5" s="289" t="s">
        <v>166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6" spans="1:43" ht="18.75" customHeight="1">
      <c r="B6" s="14"/>
      <c r="C6" s="289" t="s">
        <v>167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AQ6" s="2"/>
    </row>
    <row r="7" spans="1:43" ht="18.75" customHeight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>
      <c r="P8" s="289" t="s">
        <v>168</v>
      </c>
      <c r="Q8" s="289"/>
      <c r="R8" s="289"/>
      <c r="S8" s="289"/>
      <c r="T8" s="289">
        <f>入力シート!F5</f>
        <v>0</v>
      </c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</row>
    <row r="9" spans="1:43" ht="24.95" customHeight="1">
      <c r="B9" s="14"/>
      <c r="P9" s="289" t="s">
        <v>169</v>
      </c>
      <c r="Q9" s="289"/>
      <c r="R9" s="289"/>
      <c r="S9" s="289"/>
      <c r="T9" s="293">
        <f>入力シート!F6</f>
        <v>0</v>
      </c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</row>
    <row r="10" spans="1:43" ht="24.95" customHeight="1">
      <c r="B10" s="14"/>
      <c r="Q10" s="16"/>
      <c r="R10" s="16"/>
      <c r="S10" s="16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</row>
    <row r="11" spans="1:43" ht="24.95" customHeight="1">
      <c r="B11" s="14"/>
      <c r="P11" s="289" t="s">
        <v>18</v>
      </c>
      <c r="Q11" s="289"/>
      <c r="R11" s="289"/>
      <c r="S11" s="289"/>
      <c r="T11" s="289">
        <f>入力シート!F7</f>
        <v>0</v>
      </c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</row>
    <row r="12" spans="1:43" ht="18.75" customHeight="1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>
      <c r="B13" s="294" t="s">
        <v>170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18"/>
    </row>
    <row r="14" spans="1:43" ht="18.75" customHeight="1"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18"/>
    </row>
    <row r="15" spans="1:43" ht="18.75" customHeight="1"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18"/>
    </row>
    <row r="16" spans="1:43" ht="18.7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>
      <c r="B17" s="295" t="s">
        <v>171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</row>
    <row r="18" spans="2:34" ht="18.75" customHeight="1"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</row>
    <row r="19" spans="2:34" ht="18.75" customHeight="1"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</row>
    <row r="20" spans="2:34" ht="18.75" customHeight="1"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</row>
    <row r="21" spans="2:34" ht="18.7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>
      <c r="B22" s="296" t="s">
        <v>172</v>
      </c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</row>
    <row r="23" spans="2:34" ht="18.7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>
      <c r="B24" s="297" t="s">
        <v>173</v>
      </c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0" t="s">
        <v>174</v>
      </c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</row>
    <row r="25" spans="2:34" ht="18.75" customHeight="1">
      <c r="B25" s="290" t="s">
        <v>175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</row>
    <row r="26" spans="2:34" ht="18.75" customHeight="1">
      <c r="B26" s="297" t="s">
        <v>176</v>
      </c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0" t="s">
        <v>174</v>
      </c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</row>
    <row r="27" spans="2:34" ht="18.75" customHeight="1">
      <c r="B27" s="290" t="s">
        <v>177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</row>
    <row r="28" spans="2:34" ht="18.75" customHeight="1">
      <c r="B28" s="289" t="s">
        <v>178</v>
      </c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91" t="s">
        <v>179</v>
      </c>
      <c r="N28" s="291"/>
      <c r="O28" s="292">
        <f>別紙!M20</f>
        <v>0</v>
      </c>
      <c r="P28" s="292"/>
      <c r="Q28" s="292"/>
      <c r="R28" s="292"/>
      <c r="S28" s="292"/>
      <c r="T28" s="292"/>
      <c r="U28" s="292"/>
      <c r="V28" s="20" t="s">
        <v>180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>
      <c r="B29" s="289" t="s">
        <v>181</v>
      </c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91" t="s">
        <v>179</v>
      </c>
      <c r="N29" s="291"/>
      <c r="O29" s="292">
        <f>別紙!X20</f>
        <v>0</v>
      </c>
      <c r="P29" s="292"/>
      <c r="Q29" s="292"/>
      <c r="R29" s="292"/>
      <c r="S29" s="292"/>
      <c r="T29" s="292"/>
      <c r="U29" s="292"/>
      <c r="V29" s="20" t="s">
        <v>180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>
      <c r="B30" s="289" t="s">
        <v>182</v>
      </c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91" t="s">
        <v>179</v>
      </c>
      <c r="N30" s="291"/>
      <c r="O30" s="292">
        <f>別紙!X20</f>
        <v>0</v>
      </c>
      <c r="P30" s="292"/>
      <c r="Q30" s="292"/>
      <c r="R30" s="292"/>
      <c r="S30" s="292"/>
      <c r="T30" s="292"/>
      <c r="U30" s="292"/>
      <c r="V30" s="20" t="s">
        <v>183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>
      <c r="B31" s="15" t="s">
        <v>184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>
      <c r="B32" s="3" t="s">
        <v>185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>
      <c r="B33" s="289" t="s">
        <v>186</v>
      </c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</row>
    <row r="34" spans="2:34" ht="18.75" customHeight="1">
      <c r="B34" s="289" t="s">
        <v>187</v>
      </c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</row>
    <row r="35" spans="2:34" ht="18.75" customHeight="1">
      <c r="B35" s="289" t="s">
        <v>188</v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</row>
    <row r="36" spans="2:34" ht="18.75" customHeight="1">
      <c r="B36" s="289" t="s">
        <v>189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</row>
    <row r="40" spans="2:34" ht="18.75" customHeight="1">
      <c r="B40" s="1" t="s">
        <v>190</v>
      </c>
    </row>
    <row r="42" spans="2:34" ht="18.75" customHeight="1">
      <c r="B42" s="1"/>
    </row>
    <row r="43" spans="2:34" ht="18.75" customHeight="1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>
      <c r="B46" s="14"/>
    </row>
    <row r="47" spans="2:34" ht="18.7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1" sqref="X21"/>
    </sheetView>
  </sheetViews>
  <sheetFormatPr defaultColWidth="2.42578125" defaultRowHeight="15" customHeight="1"/>
  <cols>
    <col min="1" max="1" width="3.28515625" style="4" bestFit="1" customWidth="1"/>
    <col min="2" max="15" width="2.42578125" style="4"/>
    <col min="16" max="16" width="4" style="4" customWidth="1"/>
    <col min="17" max="26" width="2.42578125" style="4"/>
    <col min="27" max="27" width="5" style="4" customWidth="1"/>
    <col min="28" max="28" width="3" style="4" bestFit="1" customWidth="1"/>
    <col min="29" max="38" width="2.42578125" style="4"/>
    <col min="39" max="39" width="3.85546875" style="4" customWidth="1"/>
    <col min="40" max="43" width="2.42578125" style="4"/>
    <col min="44" max="44" width="4.42578125" style="4" customWidth="1"/>
    <col min="45" max="49" width="2.42578125" style="4"/>
    <col min="50" max="50" width="2.7109375" style="4" bestFit="1" customWidth="1"/>
    <col min="51" max="16384" width="2.42578125" style="4"/>
  </cols>
  <sheetData>
    <row r="1" spans="1:55" ht="15" customHeight="1">
      <c r="B1" s="439" t="s">
        <v>191</v>
      </c>
      <c r="C1" s="439"/>
      <c r="D1" s="439"/>
      <c r="E1" s="439"/>
      <c r="F1" s="22"/>
    </row>
    <row r="2" spans="1:55" ht="22.5" customHeight="1">
      <c r="B2" s="440" t="s">
        <v>192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60"/>
    </row>
    <row r="3" spans="1:55" ht="4.5" customHeight="1"/>
    <row r="4" spans="1:55" s="5" customFormat="1" ht="13.5" customHeight="1">
      <c r="B4" s="4" t="s">
        <v>193</v>
      </c>
    </row>
    <row r="5" spans="1:55" s="5" customFormat="1" ht="4.5" customHeight="1">
      <c r="B5" s="4"/>
    </row>
    <row r="6" spans="1:55" ht="13.5" customHeight="1">
      <c r="C6" s="302" t="s">
        <v>194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441" t="s">
        <v>195</v>
      </c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3"/>
      <c r="AJ6" s="441" t="s">
        <v>196</v>
      </c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442"/>
      <c r="AV6" s="442"/>
      <c r="AW6" s="442"/>
      <c r="AX6" s="442"/>
      <c r="AY6" s="442"/>
      <c r="AZ6" s="442"/>
      <c r="BA6" s="444"/>
    </row>
    <row r="7" spans="1:55" ht="13.5" customHeight="1">
      <c r="C7" s="445" t="s">
        <v>197</v>
      </c>
      <c r="D7" s="446"/>
      <c r="E7" s="446"/>
      <c r="F7" s="446"/>
      <c r="G7" s="446"/>
      <c r="H7" s="446"/>
      <c r="I7" s="446"/>
      <c r="J7" s="446"/>
      <c r="K7" s="446"/>
      <c r="L7" s="447"/>
      <c r="M7" s="448" t="s">
        <v>71</v>
      </c>
      <c r="N7" s="446"/>
      <c r="O7" s="446"/>
      <c r="P7" s="447"/>
      <c r="Q7" s="448" t="s">
        <v>198</v>
      </c>
      <c r="R7" s="446"/>
      <c r="S7" s="446"/>
      <c r="T7" s="446"/>
      <c r="U7" s="446"/>
      <c r="V7" s="446"/>
      <c r="W7" s="447"/>
      <c r="X7" s="449" t="s">
        <v>199</v>
      </c>
      <c r="Y7" s="450"/>
      <c r="Z7" s="450"/>
      <c r="AA7" s="451"/>
      <c r="AB7" s="452" t="s">
        <v>200</v>
      </c>
      <c r="AC7" s="453"/>
      <c r="AD7" s="453"/>
      <c r="AE7" s="454"/>
      <c r="AF7" s="452" t="s">
        <v>201</v>
      </c>
      <c r="AG7" s="453"/>
      <c r="AH7" s="453"/>
      <c r="AI7" s="454"/>
      <c r="AJ7" s="452" t="s">
        <v>73</v>
      </c>
      <c r="AK7" s="453"/>
      <c r="AL7" s="453"/>
      <c r="AM7" s="454"/>
      <c r="AN7" s="448"/>
      <c r="AO7" s="446"/>
      <c r="AP7" s="446"/>
      <c r="AQ7" s="446"/>
      <c r="AR7" s="446"/>
      <c r="AS7" s="446"/>
      <c r="AT7" s="446"/>
      <c r="AU7" s="446"/>
      <c r="AV7" s="446"/>
      <c r="AW7" s="446"/>
      <c r="AX7" s="446"/>
      <c r="AY7" s="446"/>
      <c r="AZ7" s="446"/>
      <c r="BA7" s="455"/>
    </row>
    <row r="8" spans="1:55" s="23" customFormat="1" ht="13.5" customHeight="1">
      <c r="C8" s="456" t="s">
        <v>202</v>
      </c>
      <c r="D8" s="457"/>
      <c r="E8" s="457"/>
      <c r="F8" s="457"/>
      <c r="G8" s="457"/>
      <c r="H8" s="457"/>
      <c r="I8" s="457"/>
      <c r="J8" s="457"/>
      <c r="K8" s="457"/>
      <c r="L8" s="458"/>
      <c r="M8" s="459"/>
      <c r="N8" s="460"/>
      <c r="O8" s="460"/>
      <c r="P8" s="461"/>
      <c r="Q8" s="364"/>
      <c r="R8" s="365"/>
      <c r="S8" s="365"/>
      <c r="T8" s="365"/>
      <c r="U8" s="365"/>
      <c r="V8" s="365"/>
      <c r="W8" s="462"/>
      <c r="X8" s="463"/>
      <c r="Y8" s="464"/>
      <c r="Z8" s="464"/>
      <c r="AA8" s="465"/>
      <c r="AB8" s="411"/>
      <c r="AC8" s="412"/>
      <c r="AD8" s="412"/>
      <c r="AE8" s="413"/>
      <c r="AF8" s="411"/>
      <c r="AG8" s="412"/>
      <c r="AH8" s="412"/>
      <c r="AI8" s="413"/>
      <c r="AJ8" s="466"/>
      <c r="AK8" s="464"/>
      <c r="AL8" s="464"/>
      <c r="AM8" s="465"/>
      <c r="AN8" s="467" t="s">
        <v>66</v>
      </c>
      <c r="AO8" s="468"/>
      <c r="AP8" s="468"/>
      <c r="AQ8" s="468"/>
      <c r="AR8" s="469"/>
      <c r="AS8" s="467" t="s">
        <v>67</v>
      </c>
      <c r="AT8" s="468"/>
      <c r="AU8" s="468"/>
      <c r="AV8" s="468"/>
      <c r="AW8" s="469"/>
      <c r="AX8" s="467" t="s">
        <v>52</v>
      </c>
      <c r="AY8" s="468"/>
      <c r="AZ8" s="468"/>
      <c r="BA8" s="470"/>
    </row>
    <row r="9" spans="1:55" s="23" customFormat="1" ht="13.5" customHeight="1">
      <c r="C9" s="432" t="s">
        <v>203</v>
      </c>
      <c r="D9" s="433"/>
      <c r="E9" s="433"/>
      <c r="F9" s="433"/>
      <c r="G9" s="433"/>
      <c r="H9" s="433"/>
      <c r="I9" s="433"/>
      <c r="J9" s="433"/>
      <c r="K9" s="433"/>
      <c r="L9" s="434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414"/>
      <c r="AC9" s="415"/>
      <c r="AD9" s="415"/>
      <c r="AE9" s="416"/>
      <c r="AF9" s="414"/>
      <c r="AG9" s="415"/>
      <c r="AH9" s="415"/>
      <c r="AI9" s="416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>
      <c r="A10" s="23">
        <v>1</v>
      </c>
      <c r="C10" s="24"/>
      <c r="D10" s="390">
        <f>IF(ISNA(VLOOKUP(A10,入力シート!$B$42:$BF$46,3,FALSE)),"",VLOOKUP(A10,入力シート!$B$42:$BF$46,3,FALSE))</f>
        <v>0</v>
      </c>
      <c r="E10" s="390"/>
      <c r="F10" s="390"/>
      <c r="G10" s="390"/>
      <c r="H10" s="390"/>
      <c r="I10" s="390"/>
      <c r="J10" s="390"/>
      <c r="K10" s="390"/>
      <c r="L10" s="391"/>
      <c r="M10" s="392">
        <f>IF(ISNA(VLOOKUP(A10,入力シート!$B$42:$BF$46,53,FALSE)),"",VLOOKUP(A10,入力シート!$B$42:$BF$46,53,FALSE))</f>
        <v>0</v>
      </c>
      <c r="N10" s="393"/>
      <c r="O10" s="393"/>
      <c r="P10" s="394"/>
      <c r="Q10" s="395">
        <f>IF(ISNA(VLOOKUP(A10,入力シート!$B$42:$BF$46,50,FALSE)),"",VLOOKUP(A10,入力シート!$B$42:$BF$46,50,FALSE))</f>
        <v>0</v>
      </c>
      <c r="R10" s="396"/>
      <c r="S10" s="396"/>
      <c r="T10" s="396"/>
      <c r="U10" s="23" t="str">
        <f t="shared" ref="U10:U19" si="0">IF(V10="","","×")</f>
        <v/>
      </c>
      <c r="V10" s="397" t="str">
        <f>IF(ISNA(VLOOKUP(A10,入力シート!$B$42:$BF$46,56,FALSE)),"",VLOOKUP(A10,入力シート!$B$42:$BF$46,56,FALSE))</f>
        <v/>
      </c>
      <c r="W10" s="398"/>
      <c r="X10" s="420" t="str">
        <f>IF(U10="","",M10)</f>
        <v/>
      </c>
      <c r="Y10" s="430"/>
      <c r="Z10" s="430"/>
      <c r="AA10" s="431"/>
      <c r="AB10" s="414"/>
      <c r="AC10" s="415"/>
      <c r="AD10" s="415"/>
      <c r="AE10" s="416"/>
      <c r="AF10" s="414"/>
      <c r="AG10" s="415"/>
      <c r="AH10" s="415"/>
      <c r="AI10" s="416"/>
      <c r="AJ10" s="422" t="str">
        <f>IF(ISNA(VLOOKUP(A10,入力シート!$B$42:$BF$46,47,FALSE)),"",VLOOKUP(A10,入力シート!$B$42:$BF$46,47,FALSE))</f>
        <v/>
      </c>
      <c r="AK10" s="423"/>
      <c r="AL10" s="423"/>
      <c r="AM10" s="424"/>
      <c r="AN10" s="425">
        <f>IF(ISNA(VLOOKUP($A10,入力シート!$B$42:$BF$46,12,FALSE)),"",VLOOKUP($A10,入力シート!$B$42:$BF$46,12,FALSE))</f>
        <v>0</v>
      </c>
      <c r="AO10" s="426"/>
      <c r="AP10" s="426"/>
      <c r="AQ10" s="426"/>
      <c r="AR10" s="426"/>
      <c r="AS10" s="425">
        <f>IF(ISNA(VLOOKUP($A10,入力シート!$B$42:$BF$46,17,FALSE)),"",VLOOKUP($A10,入力シート!$B$42:$BF$46,17,FALSE))</f>
        <v>0</v>
      </c>
      <c r="AT10" s="426"/>
      <c r="AU10" s="426"/>
      <c r="AV10" s="426"/>
      <c r="AW10" s="427"/>
      <c r="AX10" s="428"/>
      <c r="AY10" s="390"/>
      <c r="AZ10" s="390"/>
      <c r="BA10" s="429"/>
    </row>
    <row r="11" spans="1:55" s="23" customFormat="1" ht="13.5" customHeight="1">
      <c r="A11" s="23">
        <v>2</v>
      </c>
      <c r="C11" s="24"/>
      <c r="D11" s="390">
        <f>IF(ISNA(VLOOKUP(A11,入力シート!$B$42:$BF$46,3,FALSE)),"",VLOOKUP(A11,入力シート!$B$42:$BF$46,3,FALSE))</f>
        <v>0</v>
      </c>
      <c r="E11" s="390"/>
      <c r="F11" s="390"/>
      <c r="G11" s="390"/>
      <c r="H11" s="390"/>
      <c r="I11" s="390"/>
      <c r="J11" s="390"/>
      <c r="K11" s="390"/>
      <c r="L11" s="391"/>
      <c r="M11" s="392">
        <f>IF(ISNA(VLOOKUP(A11,入力シート!$B$42:$BF$46,53,FALSE)),"",VLOOKUP(A11,入力シート!$B$42:$BF$46,53,FALSE))</f>
        <v>0</v>
      </c>
      <c r="N11" s="393"/>
      <c r="O11" s="393"/>
      <c r="P11" s="394"/>
      <c r="Q11" s="395">
        <f>IF(ISNA(VLOOKUP(A11,入力シート!$B$42:$BF$46,50,FALSE)),"",VLOOKUP(A11,入力シート!$B$42:$BF$46,50,FALSE))</f>
        <v>0</v>
      </c>
      <c r="R11" s="396"/>
      <c r="S11" s="396"/>
      <c r="T11" s="396"/>
      <c r="U11" s="23" t="str">
        <f t="shared" si="0"/>
        <v/>
      </c>
      <c r="V11" s="397" t="str">
        <f>IF(ISNA(VLOOKUP(A11,入力シート!$B$42:$BF$46,56,FALSE)),"",VLOOKUP(A11,入力シート!$B$42:$BF$46,56,FALSE))</f>
        <v/>
      </c>
      <c r="W11" s="398"/>
      <c r="X11" s="420" t="str">
        <f t="shared" ref="X11:X14" si="1">IF(U11="","",M11)</f>
        <v/>
      </c>
      <c r="Y11" s="430"/>
      <c r="Z11" s="430"/>
      <c r="AA11" s="431"/>
      <c r="AB11" s="414"/>
      <c r="AC11" s="415"/>
      <c r="AD11" s="415"/>
      <c r="AE11" s="416"/>
      <c r="AF11" s="414"/>
      <c r="AG11" s="415"/>
      <c r="AH11" s="415"/>
      <c r="AI11" s="416"/>
      <c r="AJ11" s="422" t="str">
        <f>IF(ISNA(VLOOKUP(A11,入力シート!$B$42:$BF$46,47,FALSE)),"",VLOOKUP(A11,入力シート!$B$42:$BF$46,47,FALSE))</f>
        <v/>
      </c>
      <c r="AK11" s="423"/>
      <c r="AL11" s="423"/>
      <c r="AM11" s="424"/>
      <c r="AN11" s="425">
        <f>IF(ISNA(VLOOKUP($A11,入力シート!$B$42:$BF$46,12,FALSE)),"",VLOOKUP($A11,入力シート!$B$42:$BF$46,12,FALSE))</f>
        <v>0</v>
      </c>
      <c r="AO11" s="426"/>
      <c r="AP11" s="426"/>
      <c r="AQ11" s="426"/>
      <c r="AR11" s="427"/>
      <c r="AS11" s="425">
        <f>IF(ISNA(VLOOKUP($A11,入力シート!$B$42:$BF$46,17,FALSE)),"",VLOOKUP($A11,入力シート!$B$42:$BF$46,17,FALSE))</f>
        <v>0</v>
      </c>
      <c r="AT11" s="426"/>
      <c r="AU11" s="426"/>
      <c r="AV11" s="426"/>
      <c r="AW11" s="427"/>
      <c r="AX11" s="428"/>
      <c r="AY11" s="390"/>
      <c r="AZ11" s="390"/>
      <c r="BA11" s="429"/>
    </row>
    <row r="12" spans="1:55" s="23" customFormat="1" ht="13.5" customHeight="1">
      <c r="A12" s="23">
        <v>3</v>
      </c>
      <c r="C12" s="24"/>
      <c r="D12" s="390">
        <f>IF(ISNA(VLOOKUP(A12,入力シート!$B$42:$BF$46,3,FALSE)),"",VLOOKUP(A12,入力シート!$B$42:$BF$46,3,FALSE))</f>
        <v>0</v>
      </c>
      <c r="E12" s="390"/>
      <c r="F12" s="390"/>
      <c r="G12" s="390"/>
      <c r="H12" s="390"/>
      <c r="I12" s="390"/>
      <c r="J12" s="390"/>
      <c r="K12" s="390"/>
      <c r="L12" s="391"/>
      <c r="M12" s="392">
        <f>IF(ISNA(VLOOKUP(A12,入力シート!$B$42:$BF$46,53,FALSE)),"",VLOOKUP(A12,入力シート!$B$42:$BF$46,53,FALSE))</f>
        <v>0</v>
      </c>
      <c r="N12" s="393"/>
      <c r="O12" s="393"/>
      <c r="P12" s="394"/>
      <c r="Q12" s="395">
        <f>IF(ISNA(VLOOKUP(A12,入力シート!$B$42:$BF$46,50,FALSE)),"",VLOOKUP(A12,入力シート!$B$42:$BF$46,50,FALSE))</f>
        <v>0</v>
      </c>
      <c r="R12" s="396"/>
      <c r="S12" s="396"/>
      <c r="T12" s="396"/>
      <c r="U12" s="23" t="str">
        <f t="shared" si="0"/>
        <v/>
      </c>
      <c r="V12" s="397" t="str">
        <f>IF(ISNA(VLOOKUP(A12,入力シート!$B$42:$BF$46,56,FALSE)),"",VLOOKUP(A12,入力シート!$B$42:$BF$46,56,FALSE))</f>
        <v/>
      </c>
      <c r="W12" s="398"/>
      <c r="X12" s="420" t="str">
        <f t="shared" si="1"/>
        <v/>
      </c>
      <c r="Y12" s="430"/>
      <c r="Z12" s="430"/>
      <c r="AA12" s="431"/>
      <c r="AB12" s="414"/>
      <c r="AC12" s="415"/>
      <c r="AD12" s="415"/>
      <c r="AE12" s="416"/>
      <c r="AF12" s="414"/>
      <c r="AG12" s="415"/>
      <c r="AH12" s="415"/>
      <c r="AI12" s="416"/>
      <c r="AJ12" s="422" t="str">
        <f>IF(ISNA(VLOOKUP(A12,入力シート!$B$42:$BF$46,47,FALSE)),"",VLOOKUP(A12,入力シート!$B$42:$BF$46,47,FALSE))</f>
        <v/>
      </c>
      <c r="AK12" s="423"/>
      <c r="AL12" s="423"/>
      <c r="AM12" s="424"/>
      <c r="AN12" s="425">
        <f>IF(ISNA(VLOOKUP($A12,入力シート!$B$42:$BF$46,12,FALSE)),"",VLOOKUP($A12,入力シート!$B$42:$BF$46,12,FALSE))</f>
        <v>0</v>
      </c>
      <c r="AO12" s="426"/>
      <c r="AP12" s="426"/>
      <c r="AQ12" s="426"/>
      <c r="AR12" s="427"/>
      <c r="AS12" s="425">
        <f>IF(ISNA(VLOOKUP($A12,入力シート!$B$42:$BF$46,17,FALSE)),"",VLOOKUP($A12,入力シート!$B$42:$BF$46,17,FALSE))</f>
        <v>0</v>
      </c>
      <c r="AT12" s="426"/>
      <c r="AU12" s="426"/>
      <c r="AV12" s="426"/>
      <c r="AW12" s="427"/>
      <c r="AX12" s="428"/>
      <c r="AY12" s="390"/>
      <c r="AZ12" s="390"/>
      <c r="BA12" s="429"/>
    </row>
    <row r="13" spans="1:55" s="23" customFormat="1" ht="13.5" customHeight="1">
      <c r="A13" s="23">
        <v>4</v>
      </c>
      <c r="C13" s="24"/>
      <c r="D13" s="390">
        <f>IF(ISNA(VLOOKUP(A13,入力シート!$B$42:$BF$46,3,FALSE)),"",VLOOKUP(A13,入力シート!$B$42:$BF$46,3,FALSE))</f>
        <v>0</v>
      </c>
      <c r="E13" s="390"/>
      <c r="F13" s="390"/>
      <c r="G13" s="390"/>
      <c r="H13" s="390"/>
      <c r="I13" s="390"/>
      <c r="J13" s="390"/>
      <c r="K13" s="390"/>
      <c r="L13" s="391"/>
      <c r="M13" s="392">
        <f>IF(ISNA(VLOOKUP(A13,入力シート!$B$42:$BF$46,53,FALSE)),"",VLOOKUP(A13,入力シート!$B$42:$BF$46,53,FALSE))</f>
        <v>0</v>
      </c>
      <c r="N13" s="393"/>
      <c r="O13" s="393"/>
      <c r="P13" s="394"/>
      <c r="Q13" s="395">
        <f>IF(ISNA(VLOOKUP(A13,入力シート!$B$42:$BF$46,50,FALSE)),"",VLOOKUP(A13,入力シート!$B$42:$BF$46,50,FALSE))</f>
        <v>0</v>
      </c>
      <c r="R13" s="396"/>
      <c r="S13" s="396"/>
      <c r="T13" s="396"/>
      <c r="U13" s="23" t="str">
        <f t="shared" si="0"/>
        <v/>
      </c>
      <c r="V13" s="397" t="str">
        <f>IF(ISNA(VLOOKUP(A13,入力シート!$B$42:$BF$46,56,FALSE)),"",VLOOKUP(A13,入力シート!$B$42:$BF$46,56,FALSE))</f>
        <v/>
      </c>
      <c r="W13" s="398"/>
      <c r="X13" s="420" t="str">
        <f t="shared" si="1"/>
        <v/>
      </c>
      <c r="Y13" s="430"/>
      <c r="Z13" s="430"/>
      <c r="AA13" s="431"/>
      <c r="AB13" s="414"/>
      <c r="AC13" s="415"/>
      <c r="AD13" s="415"/>
      <c r="AE13" s="416"/>
      <c r="AF13" s="414"/>
      <c r="AG13" s="415"/>
      <c r="AH13" s="415"/>
      <c r="AI13" s="416"/>
      <c r="AJ13" s="422" t="str">
        <f>IF(ISNA(VLOOKUP(A13,入力シート!$B$42:$BF$46,47,FALSE)),"",VLOOKUP(A13,入力シート!$B$42:$BF$46,47,FALSE))</f>
        <v/>
      </c>
      <c r="AK13" s="423"/>
      <c r="AL13" s="423"/>
      <c r="AM13" s="424"/>
      <c r="AN13" s="425">
        <f>IF(ISNA(VLOOKUP($A13,入力シート!$B$42:$BF$46,12,FALSE)),"",VLOOKUP($A13,入力シート!$B$42:$BF$46,12,FALSE))</f>
        <v>0</v>
      </c>
      <c r="AO13" s="426"/>
      <c r="AP13" s="426"/>
      <c r="AQ13" s="426"/>
      <c r="AR13" s="427"/>
      <c r="AS13" s="425">
        <f>IF(ISNA(VLOOKUP($A13,入力シート!$B$42:$BF$46,17,FALSE)),"",VLOOKUP($A13,入力シート!$B$42:$BF$46,17,FALSE))</f>
        <v>0</v>
      </c>
      <c r="AT13" s="426"/>
      <c r="AU13" s="426"/>
      <c r="AV13" s="426"/>
      <c r="AW13" s="427"/>
      <c r="AX13" s="428"/>
      <c r="AY13" s="390"/>
      <c r="AZ13" s="390"/>
      <c r="BA13" s="429"/>
    </row>
    <row r="14" spans="1:55" s="23" customFormat="1" ht="13.5" customHeight="1">
      <c r="A14" s="23">
        <v>5</v>
      </c>
      <c r="C14" s="24"/>
      <c r="D14" s="390">
        <f>IF(ISNA(VLOOKUP(A14,入力シート!$B$42:$BF$46,3,FALSE)),"",VLOOKUP(A14,入力シート!$B$42:$BF$46,3,FALSE))</f>
        <v>0</v>
      </c>
      <c r="E14" s="390"/>
      <c r="F14" s="390"/>
      <c r="G14" s="390"/>
      <c r="H14" s="390"/>
      <c r="I14" s="390"/>
      <c r="J14" s="390"/>
      <c r="K14" s="390"/>
      <c r="L14" s="391"/>
      <c r="M14" s="392">
        <f>IF(ISNA(VLOOKUP(A14,入力シート!$B$42:$BF$46,53,FALSE)),"",VLOOKUP(A14,入力シート!$B$42:$BF$46,53,FALSE))</f>
        <v>0</v>
      </c>
      <c r="N14" s="393"/>
      <c r="O14" s="393"/>
      <c r="P14" s="394"/>
      <c r="Q14" s="395">
        <f>IF(ISNA(VLOOKUP(A14,入力シート!$B$42:$BF$46,50,FALSE)),"",VLOOKUP(A14,入力シート!$B$42:$BF$46,50,FALSE))</f>
        <v>0</v>
      </c>
      <c r="R14" s="396"/>
      <c r="S14" s="396"/>
      <c r="T14" s="396"/>
      <c r="U14" s="23" t="str">
        <f t="shared" si="0"/>
        <v/>
      </c>
      <c r="V14" s="397" t="str">
        <f>IF(ISNA(VLOOKUP(A14,入力シート!$B$42:$BF$46,56,FALSE)),"",VLOOKUP(A14,入力シート!$B$42:$BF$46,56,FALSE))</f>
        <v/>
      </c>
      <c r="W14" s="398"/>
      <c r="X14" s="420" t="str">
        <f t="shared" si="1"/>
        <v/>
      </c>
      <c r="Y14" s="430"/>
      <c r="Z14" s="430"/>
      <c r="AA14" s="431"/>
      <c r="AB14" s="414"/>
      <c r="AC14" s="415"/>
      <c r="AD14" s="415"/>
      <c r="AE14" s="416"/>
      <c r="AF14" s="414"/>
      <c r="AG14" s="415"/>
      <c r="AH14" s="415"/>
      <c r="AI14" s="416"/>
      <c r="AJ14" s="422" t="str">
        <f>IF(ISNA(VLOOKUP(A14,入力シート!$B$42:$BF$46,47,FALSE)),"",VLOOKUP(A14,入力シート!$B$42:$BF$46,47,FALSE))</f>
        <v/>
      </c>
      <c r="AK14" s="423"/>
      <c r="AL14" s="423"/>
      <c r="AM14" s="424"/>
      <c r="AN14" s="425">
        <f>IF(ISNA(VLOOKUP($A14,入力シート!$B$42:$BF$46,12,FALSE)),"",VLOOKUP($A14,入力シート!$B$42:$BF$46,12,FALSE))</f>
        <v>0</v>
      </c>
      <c r="AO14" s="426"/>
      <c r="AP14" s="426"/>
      <c r="AQ14" s="426"/>
      <c r="AR14" s="427"/>
      <c r="AS14" s="425">
        <f>IF(ISNA(VLOOKUP($A14,入力シート!$B$42:$BF$46,17,FALSE)),"",VLOOKUP($A14,入力シート!$B$42:$BF$46,17,FALSE))</f>
        <v>0</v>
      </c>
      <c r="AT14" s="426"/>
      <c r="AU14" s="426"/>
      <c r="AV14" s="426"/>
      <c r="AW14" s="427"/>
      <c r="AX14" s="428"/>
      <c r="AY14" s="390"/>
      <c r="AZ14" s="390"/>
      <c r="BA14" s="429"/>
    </row>
    <row r="15" spans="1:55" s="23" customFormat="1" ht="13.5" customHeight="1">
      <c r="A15" s="23">
        <v>6</v>
      </c>
      <c r="C15" s="24"/>
      <c r="D15" s="390" t="str">
        <f>IF(ISNA(VLOOKUP(A15,入力シート!$B$42:$BF$46,3,FALSE)),"",VLOOKUP(A15,入力シート!$B$42:$BF$46,3,FALSE))</f>
        <v/>
      </c>
      <c r="E15" s="390"/>
      <c r="F15" s="390"/>
      <c r="G15" s="390"/>
      <c r="H15" s="390"/>
      <c r="I15" s="390"/>
      <c r="J15" s="390"/>
      <c r="K15" s="390"/>
      <c r="L15" s="391"/>
      <c r="M15" s="392" t="str">
        <f>IF(ISNA(VLOOKUP(A15,入力シート!$B$42:$BF$46,53,FALSE)),"",VLOOKUP(A15,入力シート!$B$42:$BF$46,53,FALSE))</f>
        <v/>
      </c>
      <c r="N15" s="393"/>
      <c r="O15" s="393"/>
      <c r="P15" s="394"/>
      <c r="Q15" s="395" t="str">
        <f>IF(ISNA(VLOOKUP(A15,入力シート!$B$42:$BF$46,50,FALSE)),"",VLOOKUP(A15,入力シート!$B$42:$BF$46,50,FALSE))</f>
        <v/>
      </c>
      <c r="R15" s="396"/>
      <c r="S15" s="396"/>
      <c r="T15" s="396"/>
      <c r="U15" s="23" t="str">
        <f t="shared" si="0"/>
        <v/>
      </c>
      <c r="V15" s="397" t="str">
        <f>IF(ISNA(VLOOKUP(A15,入力シート!$B$42:$BF$46,56,FALSE)),"",VLOOKUP(A15,入力シート!$B$42:$BF$46,56,FALSE))</f>
        <v/>
      </c>
      <c r="W15" s="398"/>
      <c r="X15" s="420" t="str">
        <f t="shared" ref="X15:X19" si="2">IF(U15="","",M15)</f>
        <v/>
      </c>
      <c r="Y15" s="325"/>
      <c r="Z15" s="325"/>
      <c r="AA15" s="421"/>
      <c r="AB15" s="414"/>
      <c r="AC15" s="415"/>
      <c r="AD15" s="415"/>
      <c r="AE15" s="416"/>
      <c r="AF15" s="414"/>
      <c r="AG15" s="415"/>
      <c r="AH15" s="415"/>
      <c r="AI15" s="416"/>
      <c r="AJ15" s="422" t="str">
        <f>IF(ISNA(VLOOKUP(A15,入力シート!$B$42:$BF$46,47,FALSE)),"",VLOOKUP(A15,入力シート!$B$42:$BF$46,47,FALSE))</f>
        <v/>
      </c>
      <c r="AK15" s="423"/>
      <c r="AL15" s="423"/>
      <c r="AM15" s="424"/>
      <c r="AN15" s="425" t="str">
        <f>IF(ISNA(VLOOKUP($A15,入力シート!$B$42:$BF$46,12,FALSE)),"",VLOOKUP($A15,入力シート!$B$42:$BF$46,12,FALSE))</f>
        <v/>
      </c>
      <c r="AO15" s="426"/>
      <c r="AP15" s="426"/>
      <c r="AQ15" s="426"/>
      <c r="AR15" s="427"/>
      <c r="AS15" s="425" t="str">
        <f>IF(ISNA(VLOOKUP($A15,入力シート!$B$42:$BF$46,17,FALSE)),"",VLOOKUP($A15,入力シート!$B$42:$BF$46,17,FALSE))</f>
        <v/>
      </c>
      <c r="AT15" s="426"/>
      <c r="AU15" s="426"/>
      <c r="AV15" s="426"/>
      <c r="AW15" s="427"/>
      <c r="AX15" s="428"/>
      <c r="AY15" s="390"/>
      <c r="AZ15" s="390"/>
      <c r="BA15" s="429"/>
    </row>
    <row r="16" spans="1:55" s="23" customFormat="1" ht="13.5" customHeight="1">
      <c r="A16" s="23">
        <v>7</v>
      </c>
      <c r="C16" s="24"/>
      <c r="D16" s="390" t="str">
        <f>IF(ISNA(VLOOKUP(A16,入力シート!$B$42:$BF$46,3,FALSE)),"",VLOOKUP(A16,入力シート!$B$42:$BF$46,3,FALSE))</f>
        <v/>
      </c>
      <c r="E16" s="390"/>
      <c r="F16" s="390"/>
      <c r="G16" s="390"/>
      <c r="H16" s="390"/>
      <c r="I16" s="390"/>
      <c r="J16" s="390"/>
      <c r="K16" s="390"/>
      <c r="L16" s="391"/>
      <c r="M16" s="392" t="str">
        <f>IF(ISNA(VLOOKUP(A16,入力シート!$B$42:$BF$46,53,FALSE)),"",VLOOKUP(A16,入力シート!$B$42:$BF$46,53,FALSE))</f>
        <v/>
      </c>
      <c r="N16" s="393"/>
      <c r="O16" s="393"/>
      <c r="P16" s="394"/>
      <c r="Q16" s="395" t="str">
        <f>IF(ISNA(VLOOKUP(A16,入力シート!$B$42:$BF$46,50,FALSE)),"",VLOOKUP(A16,入力シート!$B$42:$BF$46,50,FALSE))</f>
        <v/>
      </c>
      <c r="R16" s="396"/>
      <c r="S16" s="396"/>
      <c r="T16" s="396"/>
      <c r="U16" s="23" t="str">
        <f t="shared" si="0"/>
        <v/>
      </c>
      <c r="V16" s="397" t="str">
        <f>IF(ISNA(VLOOKUP(A16,入力シート!$B$42:$BF$46,56,FALSE)),"",VLOOKUP(A16,入力シート!$B$42:$BF$46,56,FALSE))</f>
        <v/>
      </c>
      <c r="W16" s="398"/>
      <c r="X16" s="420" t="str">
        <f t="shared" si="2"/>
        <v/>
      </c>
      <c r="Y16" s="325"/>
      <c r="Z16" s="325"/>
      <c r="AA16" s="421"/>
      <c r="AB16" s="414"/>
      <c r="AC16" s="415"/>
      <c r="AD16" s="415"/>
      <c r="AE16" s="416"/>
      <c r="AF16" s="414"/>
      <c r="AG16" s="415"/>
      <c r="AH16" s="415"/>
      <c r="AI16" s="416"/>
      <c r="AJ16" s="422" t="str">
        <f>IF(ISNA(VLOOKUP(A16,入力シート!$B$42:$BF$46,47,FALSE)),"",VLOOKUP(A16,入力シート!$B$42:$BF$46,47,FALSE))</f>
        <v/>
      </c>
      <c r="AK16" s="423"/>
      <c r="AL16" s="423"/>
      <c r="AM16" s="424"/>
      <c r="AN16" s="425" t="str">
        <f>IF(ISNA(VLOOKUP($A16,入力シート!$B$42:$BF$46,12,FALSE)),"",VLOOKUP($A16,入力シート!$B$42:$BF$46,12,FALSE))</f>
        <v/>
      </c>
      <c r="AO16" s="426"/>
      <c r="AP16" s="426"/>
      <c r="AQ16" s="426"/>
      <c r="AR16" s="427"/>
      <c r="AS16" s="425" t="str">
        <f>IF(ISNA(VLOOKUP($A16,入力シート!$B$42:$BF$46,17,FALSE)),"",VLOOKUP($A16,入力シート!$B$42:$BF$46,17,FALSE))</f>
        <v/>
      </c>
      <c r="AT16" s="426"/>
      <c r="AU16" s="426"/>
      <c r="AV16" s="426"/>
      <c r="AW16" s="427"/>
      <c r="AX16" s="428"/>
      <c r="AY16" s="390"/>
      <c r="AZ16" s="390"/>
      <c r="BA16" s="429"/>
    </row>
    <row r="17" spans="1:55" s="23" customFormat="1" ht="13.5" customHeight="1">
      <c r="A17" s="23">
        <v>8</v>
      </c>
      <c r="C17" s="24"/>
      <c r="D17" s="390" t="str">
        <f>IF(ISNA(VLOOKUP(A17,入力シート!$B$42:$BF$46,3,FALSE)),"",VLOOKUP(A17,入力シート!$B$42:$BF$46,3,FALSE))</f>
        <v/>
      </c>
      <c r="E17" s="390"/>
      <c r="F17" s="390"/>
      <c r="G17" s="390"/>
      <c r="H17" s="390"/>
      <c r="I17" s="390"/>
      <c r="J17" s="390"/>
      <c r="K17" s="390"/>
      <c r="L17" s="391"/>
      <c r="M17" s="392" t="str">
        <f>IF(ISNA(VLOOKUP(A17,入力シート!$B$42:$BF$46,53,FALSE)),"",VLOOKUP(A17,入力シート!$B$42:$BF$46,53,FALSE))</f>
        <v/>
      </c>
      <c r="N17" s="393"/>
      <c r="O17" s="393"/>
      <c r="P17" s="394"/>
      <c r="Q17" s="395" t="str">
        <f>IF(ISNA(VLOOKUP(A17,入力シート!$B$42:$BF$46,50,FALSE)),"",VLOOKUP(A17,入力シート!$B$42:$BF$46,50,FALSE))</f>
        <v/>
      </c>
      <c r="R17" s="396"/>
      <c r="S17" s="396"/>
      <c r="T17" s="396"/>
      <c r="U17" s="23" t="str">
        <f t="shared" si="0"/>
        <v/>
      </c>
      <c r="V17" s="397" t="str">
        <f>IF(ISNA(VLOOKUP(A17,入力シート!$B$42:$BF$46,56,FALSE)),"",VLOOKUP(A17,入力シート!$B$42:$BF$46,56,FALSE))</f>
        <v/>
      </c>
      <c r="W17" s="398"/>
      <c r="X17" s="420" t="str">
        <f t="shared" si="2"/>
        <v/>
      </c>
      <c r="Y17" s="325"/>
      <c r="Z17" s="325"/>
      <c r="AA17" s="421"/>
      <c r="AB17" s="414"/>
      <c r="AC17" s="415"/>
      <c r="AD17" s="415"/>
      <c r="AE17" s="416"/>
      <c r="AF17" s="414"/>
      <c r="AG17" s="415"/>
      <c r="AH17" s="415"/>
      <c r="AI17" s="416"/>
      <c r="AJ17" s="422" t="str">
        <f>IF(ISNA(VLOOKUP(A17,入力シート!$B$42:$BF$46,47,FALSE)),"",VLOOKUP(A17,入力シート!$B$42:$BF$46,47,FALSE))</f>
        <v/>
      </c>
      <c r="AK17" s="423"/>
      <c r="AL17" s="423"/>
      <c r="AM17" s="424"/>
      <c r="AN17" s="425" t="str">
        <f>IF(ISNA(VLOOKUP($A17,入力シート!$B$42:$BF$46,12,FALSE)),"",VLOOKUP($A17,入力シート!$B$42:$BF$46,12,FALSE))</f>
        <v/>
      </c>
      <c r="AO17" s="426"/>
      <c r="AP17" s="426"/>
      <c r="AQ17" s="426"/>
      <c r="AR17" s="427"/>
      <c r="AS17" s="425" t="str">
        <f>IF(ISNA(VLOOKUP($A17,入力シート!$B$42:$BF$46,17,FALSE)),"",VLOOKUP($A17,入力シート!$B$42:$BF$46,17,FALSE))</f>
        <v/>
      </c>
      <c r="AT17" s="426"/>
      <c r="AU17" s="426"/>
      <c r="AV17" s="426"/>
      <c r="AW17" s="427"/>
      <c r="AX17" s="428"/>
      <c r="AY17" s="390"/>
      <c r="AZ17" s="390"/>
      <c r="BA17" s="429"/>
    </row>
    <row r="18" spans="1:55" s="23" customFormat="1" ht="13.5" customHeight="1">
      <c r="A18" s="23">
        <v>9</v>
      </c>
      <c r="C18" s="24"/>
      <c r="D18" s="390" t="str">
        <f>IF(ISNA(VLOOKUP(A18,入力シート!$B$42:$BF$46,3,FALSE)),"",VLOOKUP(A18,入力シート!$B$42:$BF$46,3,FALSE))</f>
        <v/>
      </c>
      <c r="E18" s="390"/>
      <c r="F18" s="390"/>
      <c r="G18" s="390"/>
      <c r="H18" s="390"/>
      <c r="I18" s="390"/>
      <c r="J18" s="390"/>
      <c r="K18" s="390"/>
      <c r="L18" s="391"/>
      <c r="M18" s="392" t="str">
        <f>IF(ISNA(VLOOKUP(A18,入力シート!$B$42:$BF$46,53,FALSE)),"",VLOOKUP(A18,入力シート!$B$42:$BF$46,53,FALSE))</f>
        <v/>
      </c>
      <c r="N18" s="393"/>
      <c r="O18" s="393"/>
      <c r="P18" s="394"/>
      <c r="Q18" s="395" t="str">
        <f>IF(ISNA(VLOOKUP(A18,入力シート!$B$42:$BF$46,50,FALSE)),"",VLOOKUP(A18,入力シート!$B$42:$BF$46,50,FALSE))</f>
        <v/>
      </c>
      <c r="R18" s="396"/>
      <c r="S18" s="396"/>
      <c r="T18" s="396"/>
      <c r="U18" s="23" t="str">
        <f t="shared" si="0"/>
        <v/>
      </c>
      <c r="V18" s="397" t="str">
        <f>IF(ISNA(VLOOKUP(A18,入力シート!$B$42:$BF$46,56,FALSE)),"",VLOOKUP(A18,入力シート!$B$42:$BF$46,56,FALSE))</f>
        <v/>
      </c>
      <c r="W18" s="398"/>
      <c r="X18" s="420" t="str">
        <f t="shared" si="2"/>
        <v/>
      </c>
      <c r="Y18" s="325"/>
      <c r="Z18" s="325"/>
      <c r="AA18" s="421"/>
      <c r="AB18" s="414"/>
      <c r="AC18" s="415"/>
      <c r="AD18" s="415"/>
      <c r="AE18" s="416"/>
      <c r="AF18" s="414"/>
      <c r="AG18" s="415"/>
      <c r="AH18" s="415"/>
      <c r="AI18" s="416"/>
      <c r="AJ18" s="422" t="str">
        <f>IF(ISNA(VLOOKUP(A18,入力シート!$B$42:$BF$46,47,FALSE)),"",VLOOKUP(A18,入力シート!$B$42:$BF$46,47,FALSE))</f>
        <v/>
      </c>
      <c r="AK18" s="423"/>
      <c r="AL18" s="423"/>
      <c r="AM18" s="424"/>
      <c r="AN18" s="425" t="str">
        <f>IF(ISNA(VLOOKUP($A18,入力シート!$B$42:$BF$46,12,FALSE)),"",VLOOKUP($A18,入力シート!$B$42:$BF$46,12,FALSE))</f>
        <v/>
      </c>
      <c r="AO18" s="426"/>
      <c r="AP18" s="426"/>
      <c r="AQ18" s="426"/>
      <c r="AR18" s="427"/>
      <c r="AS18" s="425" t="str">
        <f>IF(ISNA(VLOOKUP($A18,入力シート!$B$42:$BF$46,17,FALSE)),"",VLOOKUP($A18,入力シート!$B$42:$BF$46,17,FALSE))</f>
        <v/>
      </c>
      <c r="AT18" s="426"/>
      <c r="AU18" s="426"/>
      <c r="AV18" s="426"/>
      <c r="AW18" s="427"/>
      <c r="AX18" s="428"/>
      <c r="AY18" s="390"/>
      <c r="AZ18" s="390"/>
      <c r="BA18" s="429"/>
    </row>
    <row r="19" spans="1:55" s="23" customFormat="1" ht="13.5" customHeight="1" thickBot="1">
      <c r="A19" s="23">
        <v>10</v>
      </c>
      <c r="C19" s="24"/>
      <c r="D19" s="390" t="str">
        <f>IF(ISNA(VLOOKUP(A19,入力シート!$B$42:$BF$46,3,FALSE)),"",VLOOKUP(A19,入力シート!$B$42:$BF$46,3,FALSE))</f>
        <v/>
      </c>
      <c r="E19" s="390"/>
      <c r="F19" s="390"/>
      <c r="G19" s="390"/>
      <c r="H19" s="390"/>
      <c r="I19" s="390"/>
      <c r="J19" s="390"/>
      <c r="K19" s="390"/>
      <c r="L19" s="391"/>
      <c r="M19" s="392" t="str">
        <f>IF(ISNA(VLOOKUP(A19,入力シート!$B$42:$BF$46,53,FALSE)),"",VLOOKUP(A19,入力シート!$B$42:$BF$46,53,FALSE))</f>
        <v/>
      </c>
      <c r="N19" s="393"/>
      <c r="O19" s="393"/>
      <c r="P19" s="394"/>
      <c r="Q19" s="395" t="str">
        <f>IF(ISNA(VLOOKUP(A19,入力シート!$B$42:$BF$46,50,FALSE)),"",VLOOKUP(A19,入力シート!$B$42:$BF$46,50,FALSE))</f>
        <v/>
      </c>
      <c r="R19" s="396"/>
      <c r="S19" s="396"/>
      <c r="T19" s="396"/>
      <c r="U19" s="23" t="str">
        <f t="shared" si="0"/>
        <v/>
      </c>
      <c r="V19" s="397" t="str">
        <f>IF(ISNA(VLOOKUP(A19,入力シート!$B$42:$BF$46,56,FALSE)),"",VLOOKUP(A19,入力シート!$B$42:$BF$46,56,FALSE))</f>
        <v/>
      </c>
      <c r="W19" s="398"/>
      <c r="X19" s="399" t="str">
        <f t="shared" si="2"/>
        <v/>
      </c>
      <c r="Y19" s="400"/>
      <c r="Z19" s="400"/>
      <c r="AA19" s="401"/>
      <c r="AB19" s="417"/>
      <c r="AC19" s="418"/>
      <c r="AD19" s="418"/>
      <c r="AE19" s="419"/>
      <c r="AF19" s="417"/>
      <c r="AG19" s="418"/>
      <c r="AH19" s="418"/>
      <c r="AI19" s="419"/>
      <c r="AJ19" s="402" t="str">
        <f>IF(ISNA(VLOOKUP(A19,入力シート!$B$42:$BF$46,47,FALSE)),"",VLOOKUP(A19,入力シート!$B$42:$BF$46,47,FALSE))</f>
        <v/>
      </c>
      <c r="AK19" s="403"/>
      <c r="AL19" s="403"/>
      <c r="AM19" s="404"/>
      <c r="AN19" s="405" t="str">
        <f>IF(ISNA(VLOOKUP($A19,入力シート!$B$42:$BF$46,12,FALSE)),"",VLOOKUP($A19,入力シート!$B$42:$BF$46,12,FALSE))</f>
        <v/>
      </c>
      <c r="AO19" s="406"/>
      <c r="AP19" s="406"/>
      <c r="AQ19" s="406"/>
      <c r="AR19" s="407"/>
      <c r="AS19" s="405" t="str">
        <f>IF(ISNA(VLOOKUP($A19,入力シート!$B$42:$BF$46,17,FALSE)),"",VLOOKUP($A19,入力シート!$B$42:$BF$46,17,FALSE))</f>
        <v/>
      </c>
      <c r="AT19" s="406"/>
      <c r="AU19" s="406"/>
      <c r="AV19" s="406"/>
      <c r="AW19" s="407"/>
      <c r="AX19" s="408"/>
      <c r="AY19" s="409"/>
      <c r="AZ19" s="409"/>
      <c r="BA19" s="410"/>
    </row>
    <row r="20" spans="1:55" s="23" customFormat="1" ht="13.5" customHeight="1" thickTop="1" thickBot="1">
      <c r="C20" s="373" t="s">
        <v>204</v>
      </c>
      <c r="D20" s="374"/>
      <c r="E20" s="374"/>
      <c r="F20" s="374"/>
      <c r="G20" s="374"/>
      <c r="H20" s="374"/>
      <c r="I20" s="374"/>
      <c r="J20" s="374"/>
      <c r="K20" s="374"/>
      <c r="L20" s="375"/>
      <c r="M20" s="376">
        <f>SUM(M10:P19)</f>
        <v>0</v>
      </c>
      <c r="N20" s="377"/>
      <c r="O20" s="377"/>
      <c r="P20" s="378"/>
      <c r="Q20" s="379"/>
      <c r="R20" s="380"/>
      <c r="S20" s="380"/>
      <c r="T20" s="380"/>
      <c r="U20" s="380"/>
      <c r="V20" s="380"/>
      <c r="W20" s="381"/>
      <c r="X20" s="382">
        <f>IF(SUM(X10:AA19)&gt;入力シート!AS12,入力シート!AS12,SUM(X10:AA19))</f>
        <v>0</v>
      </c>
      <c r="Y20" s="383"/>
      <c r="Z20" s="383"/>
      <c r="AA20" s="384"/>
      <c r="AB20" s="385">
        <f>M20-X20-AF20</f>
        <v>0</v>
      </c>
      <c r="AC20" s="386"/>
      <c r="AD20" s="386"/>
      <c r="AE20" s="387"/>
      <c r="AF20" s="385">
        <f>入力シート!T12</f>
        <v>0</v>
      </c>
      <c r="AG20" s="386"/>
      <c r="AH20" s="386"/>
      <c r="AI20" s="387"/>
      <c r="AJ20" s="371"/>
      <c r="AK20" s="372"/>
      <c r="AL20" s="372"/>
      <c r="AM20" s="388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>
      <c r="B22" s="4" t="s">
        <v>205</v>
      </c>
    </row>
    <row r="23" spans="1:55" s="5" customFormat="1" ht="4.5" customHeight="1">
      <c r="B23" s="4"/>
    </row>
    <row r="24" spans="1:55" ht="15" customHeight="1">
      <c r="C24" s="389" t="s">
        <v>206</v>
      </c>
      <c r="D24" s="250"/>
      <c r="E24" s="250"/>
      <c r="F24" s="250"/>
      <c r="G24" s="250"/>
      <c r="H24" s="250"/>
      <c r="I24" s="250"/>
      <c r="J24" s="250"/>
      <c r="K24" s="250"/>
      <c r="L24" s="251"/>
      <c r="M24" s="110" t="s">
        <v>207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110" t="s">
        <v>208</v>
      </c>
      <c r="Z24" s="108"/>
      <c r="AA24" s="108"/>
      <c r="AB24" s="108"/>
      <c r="AC24" s="108"/>
      <c r="AD24" s="108"/>
      <c r="AE24" s="108"/>
      <c r="AF24" s="108"/>
      <c r="AG24" s="108"/>
      <c r="AH24" s="108"/>
      <c r="AI24" s="109"/>
      <c r="AJ24" s="110" t="s">
        <v>196</v>
      </c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11"/>
      <c r="BC24" s="23"/>
    </row>
    <row r="25" spans="1:55" ht="15" customHeight="1">
      <c r="C25" s="359">
        <v>45383</v>
      </c>
      <c r="D25" s="360"/>
      <c r="E25" s="360"/>
      <c r="F25" s="360"/>
      <c r="G25" s="360"/>
      <c r="H25" s="361" t="s">
        <v>209</v>
      </c>
      <c r="I25" s="361"/>
      <c r="J25" s="361"/>
      <c r="K25" s="361"/>
      <c r="L25" s="362"/>
      <c r="M25" s="363" t="s">
        <v>54</v>
      </c>
      <c r="N25" s="361"/>
      <c r="O25" s="361"/>
      <c r="P25" s="68">
        <f>入力シート!C37</f>
        <v>0</v>
      </c>
      <c r="Q25" s="69" t="s">
        <v>210</v>
      </c>
      <c r="R25" s="69"/>
      <c r="S25" s="69"/>
      <c r="T25" s="23"/>
      <c r="U25" s="23"/>
      <c r="V25" s="69"/>
      <c r="W25" s="69"/>
      <c r="X25" s="70"/>
      <c r="Y25" s="363" t="s">
        <v>54</v>
      </c>
      <c r="Z25" s="361"/>
      <c r="AA25" s="361"/>
      <c r="AB25" s="68">
        <f>入力シート!N37</f>
        <v>0</v>
      </c>
      <c r="AC25" s="69" t="s">
        <v>211</v>
      </c>
      <c r="AD25" s="69"/>
      <c r="AE25" s="69"/>
      <c r="AF25" s="23"/>
      <c r="AG25" s="69"/>
      <c r="AH25" s="69"/>
      <c r="AI25" s="70"/>
      <c r="AJ25" s="364" t="s">
        <v>212</v>
      </c>
      <c r="AK25" s="365"/>
      <c r="AL25" s="365"/>
      <c r="AM25" s="365"/>
      <c r="AN25" s="365"/>
      <c r="AO25" s="365"/>
      <c r="AP25" s="365"/>
      <c r="AQ25" s="361" t="s">
        <v>54</v>
      </c>
      <c r="AR25" s="361"/>
      <c r="AS25" s="361"/>
      <c r="AT25" s="366">
        <f>入力シート!AF34</f>
        <v>0</v>
      </c>
      <c r="AU25" s="366"/>
      <c r="AV25" s="366"/>
      <c r="AW25" s="23" t="s">
        <v>55</v>
      </c>
      <c r="AX25" s="23"/>
      <c r="AY25" s="23"/>
      <c r="AZ25" s="23"/>
      <c r="BA25" s="23"/>
      <c r="BB25" s="31"/>
      <c r="BC25" s="23"/>
    </row>
    <row r="26" spans="1:55" ht="15" customHeight="1">
      <c r="C26" s="71"/>
      <c r="D26" s="367">
        <f>入力シート!F4</f>
        <v>0</v>
      </c>
      <c r="E26" s="367"/>
      <c r="F26" s="367"/>
      <c r="G26" s="367"/>
      <c r="H26" s="367"/>
      <c r="I26" s="368" t="s">
        <v>213</v>
      </c>
      <c r="J26" s="368"/>
      <c r="K26" s="368"/>
      <c r="L26" s="369"/>
      <c r="M26" s="370" t="s">
        <v>214</v>
      </c>
      <c r="N26" s="306"/>
      <c r="O26" s="306"/>
      <c r="P26" s="72">
        <f>入力シート!X30</f>
        <v>0</v>
      </c>
      <c r="Q26" s="73" t="s">
        <v>210</v>
      </c>
      <c r="R26" s="306" t="s">
        <v>47</v>
      </c>
      <c r="S26" s="306"/>
      <c r="T26" s="306"/>
      <c r="U26" s="306"/>
      <c r="V26" s="72">
        <f>入力シート!X31</f>
        <v>0</v>
      </c>
      <c r="W26" s="73" t="s">
        <v>210</v>
      </c>
      <c r="X26" s="74" t="s">
        <v>215</v>
      </c>
      <c r="Y26" s="370" t="s">
        <v>214</v>
      </c>
      <c r="Z26" s="306"/>
      <c r="AA26" s="306"/>
      <c r="AB26" s="72">
        <f ca="1">入力シート!AA30</f>
        <v>0</v>
      </c>
      <c r="AC26" s="73" t="s">
        <v>211</v>
      </c>
      <c r="AD26" s="306" t="s">
        <v>47</v>
      </c>
      <c r="AE26" s="306"/>
      <c r="AF26" s="306"/>
      <c r="AG26" s="72">
        <f ca="1">入力シート!AA31</f>
        <v>0</v>
      </c>
      <c r="AH26" s="73" t="s">
        <v>211</v>
      </c>
      <c r="AI26" s="74" t="s">
        <v>215</v>
      </c>
      <c r="AJ26" s="371" t="s">
        <v>216</v>
      </c>
      <c r="AK26" s="372"/>
      <c r="AL26" s="372"/>
      <c r="AM26" s="372"/>
      <c r="AN26" s="306" t="s">
        <v>56</v>
      </c>
      <c r="AO26" s="306"/>
      <c r="AP26" s="306"/>
      <c r="AQ26" s="72">
        <f>入力シート!AF35</f>
        <v>0</v>
      </c>
      <c r="AR26" s="73" t="s">
        <v>210</v>
      </c>
      <c r="AS26" s="306" t="s">
        <v>57</v>
      </c>
      <c r="AT26" s="306"/>
      <c r="AU26" s="306"/>
      <c r="AV26" s="72">
        <f>入力シート!AF36</f>
        <v>0</v>
      </c>
      <c r="AW26" s="73" t="s">
        <v>210</v>
      </c>
      <c r="AX26" s="306" t="s">
        <v>52</v>
      </c>
      <c r="AY26" s="306"/>
      <c r="AZ26" s="306"/>
      <c r="BA26" s="72">
        <f>入力シート!AF37</f>
        <v>0</v>
      </c>
      <c r="BB26" s="33" t="s">
        <v>210</v>
      </c>
      <c r="BC26" s="23"/>
    </row>
    <row r="27" spans="1:55" s="23" customFormat="1" ht="4.5" customHeight="1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>
      <c r="B28" s="4" t="s">
        <v>217</v>
      </c>
    </row>
    <row r="29" spans="1:55" s="5" customFormat="1" ht="4.5" customHeight="1" thickBot="1">
      <c r="B29" s="4"/>
    </row>
    <row r="30" spans="1:55" ht="15" customHeight="1">
      <c r="C30" s="332" t="s">
        <v>93</v>
      </c>
      <c r="D30" s="333"/>
      <c r="E30" s="333"/>
      <c r="F30" s="333"/>
      <c r="G30" s="333"/>
      <c r="H30" s="333"/>
      <c r="I30" s="333"/>
      <c r="J30" s="333"/>
      <c r="K30" s="333"/>
      <c r="L30" s="333"/>
      <c r="M30" s="314" t="s">
        <v>94</v>
      </c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34"/>
    </row>
    <row r="31" spans="1:55" ht="15" customHeight="1">
      <c r="C31" s="342" t="str">
        <f>IF(入力シート!B51="","",入力シート!B51)</f>
        <v/>
      </c>
      <c r="D31" s="343"/>
      <c r="E31" s="343"/>
      <c r="F31" s="343"/>
      <c r="G31" s="343"/>
      <c r="H31" s="343"/>
      <c r="I31" s="343"/>
      <c r="J31" s="343"/>
      <c r="K31" s="343"/>
      <c r="L31" s="343"/>
      <c r="M31" s="344" t="str">
        <f>IF(入力シート!M51="","",入力シート!M51)</f>
        <v/>
      </c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5"/>
    </row>
    <row r="32" spans="1:55" ht="15" customHeight="1">
      <c r="C32" s="342"/>
      <c r="D32" s="343"/>
      <c r="E32" s="343"/>
      <c r="F32" s="343"/>
      <c r="G32" s="343"/>
      <c r="H32" s="343"/>
      <c r="I32" s="343"/>
      <c r="J32" s="343"/>
      <c r="K32" s="343"/>
      <c r="L32" s="343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  <c r="BA32" s="345"/>
    </row>
    <row r="33" spans="2:53" ht="15" customHeight="1">
      <c r="C33" s="342" t="str">
        <f>IF(入力シート!B53="","",入力シート!B53)</f>
        <v/>
      </c>
      <c r="D33" s="343"/>
      <c r="E33" s="343"/>
      <c r="F33" s="343"/>
      <c r="G33" s="343"/>
      <c r="H33" s="343"/>
      <c r="I33" s="343"/>
      <c r="J33" s="343"/>
      <c r="K33" s="343"/>
      <c r="L33" s="343"/>
      <c r="M33" s="344" t="str">
        <f>IF(入力シート!M53="","",入力シート!M53)</f>
        <v/>
      </c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  <c r="BA33" s="345"/>
    </row>
    <row r="34" spans="2:53" ht="15" customHeight="1">
      <c r="C34" s="342"/>
      <c r="D34" s="343"/>
      <c r="E34" s="343"/>
      <c r="F34" s="343"/>
      <c r="G34" s="343"/>
      <c r="H34" s="343"/>
      <c r="I34" s="343"/>
      <c r="J34" s="343"/>
      <c r="K34" s="343"/>
      <c r="L34" s="343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5"/>
    </row>
    <row r="35" spans="2:53" ht="15" customHeight="1">
      <c r="C35" s="342" t="str">
        <f>IF(入力シート!B55="","",入力シート!B55)</f>
        <v/>
      </c>
      <c r="D35" s="343"/>
      <c r="E35" s="343"/>
      <c r="F35" s="343"/>
      <c r="G35" s="343"/>
      <c r="H35" s="343"/>
      <c r="I35" s="343"/>
      <c r="J35" s="343"/>
      <c r="K35" s="343"/>
      <c r="L35" s="343"/>
      <c r="M35" s="344" t="str">
        <f>IF(入力シート!M55="","",入力シート!M55)</f>
        <v/>
      </c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5"/>
    </row>
    <row r="36" spans="2:53" ht="15" customHeight="1">
      <c r="C36" s="342"/>
      <c r="D36" s="343"/>
      <c r="E36" s="343"/>
      <c r="F36" s="343"/>
      <c r="G36" s="343"/>
      <c r="H36" s="343"/>
      <c r="I36" s="343"/>
      <c r="J36" s="343"/>
      <c r="K36" s="343"/>
      <c r="L36" s="343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344"/>
      <c r="AP36" s="344"/>
      <c r="AQ36" s="344"/>
      <c r="AR36" s="344"/>
      <c r="AS36" s="344"/>
      <c r="AT36" s="344"/>
      <c r="AU36" s="344"/>
      <c r="AV36" s="344"/>
      <c r="AW36" s="344"/>
      <c r="AX36" s="344"/>
      <c r="AY36" s="344"/>
      <c r="AZ36" s="344"/>
      <c r="BA36" s="345"/>
    </row>
    <row r="37" spans="2:53" ht="15" customHeight="1">
      <c r="C37" s="342" t="str">
        <f>IF(入力シート!B57="","",入力シート!B57)</f>
        <v/>
      </c>
      <c r="D37" s="343"/>
      <c r="E37" s="343"/>
      <c r="F37" s="343"/>
      <c r="G37" s="343"/>
      <c r="H37" s="343"/>
      <c r="I37" s="343"/>
      <c r="J37" s="343"/>
      <c r="K37" s="343"/>
      <c r="L37" s="343"/>
      <c r="M37" s="344" t="str">
        <f>IF(入力シート!M57="","",入力シート!M57)</f>
        <v/>
      </c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5"/>
    </row>
    <row r="38" spans="2:53" ht="15" customHeight="1">
      <c r="C38" s="342"/>
      <c r="D38" s="343"/>
      <c r="E38" s="343"/>
      <c r="F38" s="343"/>
      <c r="G38" s="343"/>
      <c r="H38" s="343"/>
      <c r="I38" s="343"/>
      <c r="J38" s="343"/>
      <c r="K38" s="343"/>
      <c r="L38" s="343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5"/>
    </row>
    <row r="39" spans="2:53" ht="15" customHeight="1">
      <c r="C39" s="342" t="str">
        <f>IF(入力シート!B59="","",入力シート!B59)</f>
        <v/>
      </c>
      <c r="D39" s="343"/>
      <c r="E39" s="343"/>
      <c r="F39" s="343"/>
      <c r="G39" s="343"/>
      <c r="H39" s="343"/>
      <c r="I39" s="343"/>
      <c r="J39" s="343"/>
      <c r="K39" s="343"/>
      <c r="L39" s="343"/>
      <c r="M39" s="344" t="str">
        <f>IF(入力シート!M59="","",入力シート!M59)</f>
        <v/>
      </c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5"/>
    </row>
    <row r="40" spans="2:53" ht="15" customHeight="1" thickBot="1">
      <c r="C40" s="346"/>
      <c r="D40" s="347"/>
      <c r="E40" s="347"/>
      <c r="F40" s="347"/>
      <c r="G40" s="347"/>
      <c r="H40" s="347"/>
      <c r="I40" s="347"/>
      <c r="J40" s="347"/>
      <c r="K40" s="347"/>
      <c r="L40" s="347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9"/>
    </row>
    <row r="41" spans="2:53" s="5" customFormat="1" ht="4.5" customHeight="1">
      <c r="B41" s="4"/>
    </row>
    <row r="42" spans="2:53" s="5" customFormat="1" ht="15" customHeight="1">
      <c r="B42" s="4" t="s">
        <v>218</v>
      </c>
    </row>
    <row r="43" spans="2:53" s="5" customFormat="1" ht="4.5" customHeight="1">
      <c r="B43" s="4"/>
    </row>
    <row r="44" spans="2:53" ht="15" customHeight="1">
      <c r="C44" s="335" t="s">
        <v>219</v>
      </c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7"/>
      <c r="X44" s="335" t="s">
        <v>220</v>
      </c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7"/>
      <c r="AS44" s="335" t="s">
        <v>221</v>
      </c>
      <c r="AT44" s="336"/>
      <c r="AU44" s="336"/>
      <c r="AV44" s="336"/>
      <c r="AW44" s="336"/>
      <c r="AX44" s="336"/>
      <c r="AY44" s="336"/>
      <c r="AZ44" s="336"/>
      <c r="BA44" s="337"/>
    </row>
    <row r="45" spans="2:53" ht="15" customHeight="1">
      <c r="C45" s="338" t="s">
        <v>222</v>
      </c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40"/>
      <c r="Q45" s="339" t="s">
        <v>223</v>
      </c>
      <c r="R45" s="339"/>
      <c r="S45" s="339"/>
      <c r="T45" s="339"/>
      <c r="U45" s="339"/>
      <c r="V45" s="339"/>
      <c r="W45" s="341"/>
      <c r="X45" s="338" t="s">
        <v>222</v>
      </c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340"/>
      <c r="AL45" s="339" t="s">
        <v>223</v>
      </c>
      <c r="AM45" s="339"/>
      <c r="AN45" s="339"/>
      <c r="AO45" s="339"/>
      <c r="AP45" s="339"/>
      <c r="AQ45" s="339"/>
      <c r="AR45" s="341"/>
      <c r="AS45" s="350"/>
      <c r="AT45" s="351"/>
      <c r="AU45" s="351"/>
      <c r="AV45" s="351"/>
      <c r="AW45" s="351"/>
      <c r="AX45" s="351"/>
      <c r="AY45" s="351"/>
      <c r="AZ45" s="351"/>
      <c r="BA45" s="352"/>
    </row>
    <row r="46" spans="2:53" ht="15" customHeight="1">
      <c r="C46" s="322" t="s">
        <v>224</v>
      </c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4"/>
      <c r="Q46" s="325">
        <f>X20</f>
        <v>0</v>
      </c>
      <c r="R46" s="325"/>
      <c r="S46" s="325"/>
      <c r="T46" s="325"/>
      <c r="U46" s="325"/>
      <c r="V46" s="325"/>
      <c r="W46" s="326"/>
      <c r="X46" s="322" t="s">
        <v>225</v>
      </c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4"/>
      <c r="AL46" s="325"/>
      <c r="AM46" s="325"/>
      <c r="AN46" s="325"/>
      <c r="AO46" s="325"/>
      <c r="AP46" s="325"/>
      <c r="AQ46" s="325"/>
      <c r="AR46" s="326"/>
      <c r="AS46" s="353"/>
      <c r="AT46" s="354"/>
      <c r="AU46" s="354"/>
      <c r="AV46" s="354"/>
      <c r="AW46" s="354"/>
      <c r="AX46" s="354"/>
      <c r="AY46" s="354"/>
      <c r="AZ46" s="354"/>
      <c r="BA46" s="355"/>
    </row>
    <row r="47" spans="2:53" ht="15" customHeight="1">
      <c r="C47" s="322" t="s">
        <v>226</v>
      </c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4"/>
      <c r="Q47" s="325">
        <f>AB20</f>
        <v>0</v>
      </c>
      <c r="R47" s="325"/>
      <c r="S47" s="325"/>
      <c r="T47" s="325"/>
      <c r="U47" s="325"/>
      <c r="V47" s="325"/>
      <c r="W47" s="326"/>
      <c r="X47" s="322" t="s">
        <v>227</v>
      </c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4"/>
      <c r="AL47" s="325"/>
      <c r="AM47" s="325"/>
      <c r="AN47" s="325"/>
      <c r="AO47" s="325"/>
      <c r="AP47" s="325"/>
      <c r="AQ47" s="325"/>
      <c r="AR47" s="326"/>
      <c r="AS47" s="353"/>
      <c r="AT47" s="354"/>
      <c r="AU47" s="354"/>
      <c r="AV47" s="354"/>
      <c r="AW47" s="354"/>
      <c r="AX47" s="354"/>
      <c r="AY47" s="354"/>
      <c r="AZ47" s="354"/>
      <c r="BA47" s="355"/>
    </row>
    <row r="48" spans="2:53" ht="15" customHeight="1">
      <c r="C48" s="322" t="s">
        <v>52</v>
      </c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4"/>
      <c r="Q48" s="325">
        <f>AF20</f>
        <v>0</v>
      </c>
      <c r="R48" s="325"/>
      <c r="S48" s="325"/>
      <c r="T48" s="325"/>
      <c r="U48" s="325"/>
      <c r="V48" s="325"/>
      <c r="W48" s="326"/>
      <c r="X48" s="322" t="s">
        <v>228</v>
      </c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4"/>
      <c r="AL48" s="325">
        <f>M20</f>
        <v>0</v>
      </c>
      <c r="AM48" s="325"/>
      <c r="AN48" s="325"/>
      <c r="AO48" s="325"/>
      <c r="AP48" s="325"/>
      <c r="AQ48" s="325"/>
      <c r="AR48" s="326"/>
      <c r="AS48" s="353"/>
      <c r="AT48" s="354"/>
      <c r="AU48" s="354"/>
      <c r="AV48" s="354"/>
      <c r="AW48" s="354"/>
      <c r="AX48" s="354"/>
      <c r="AY48" s="354"/>
      <c r="AZ48" s="354"/>
      <c r="BA48" s="355"/>
    </row>
    <row r="49" spans="2:53" ht="15" customHeight="1">
      <c r="C49" s="322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4"/>
      <c r="Q49" s="325"/>
      <c r="R49" s="325"/>
      <c r="S49" s="325"/>
      <c r="T49" s="325"/>
      <c r="U49" s="325"/>
      <c r="V49" s="325"/>
      <c r="W49" s="326"/>
      <c r="X49" s="322" t="s">
        <v>229</v>
      </c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4"/>
      <c r="AL49" s="325"/>
      <c r="AM49" s="325"/>
      <c r="AN49" s="325"/>
      <c r="AO49" s="325"/>
      <c r="AP49" s="325"/>
      <c r="AQ49" s="325"/>
      <c r="AR49" s="326"/>
      <c r="AS49" s="353"/>
      <c r="AT49" s="354"/>
      <c r="AU49" s="354"/>
      <c r="AV49" s="354"/>
      <c r="AW49" s="354"/>
      <c r="AX49" s="354"/>
      <c r="AY49" s="354"/>
      <c r="AZ49" s="354"/>
      <c r="BA49" s="355"/>
    </row>
    <row r="50" spans="2:53" ht="15" customHeight="1">
      <c r="C50" s="322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4"/>
      <c r="Q50" s="325"/>
      <c r="R50" s="325"/>
      <c r="S50" s="325"/>
      <c r="T50" s="325"/>
      <c r="U50" s="325"/>
      <c r="V50" s="325"/>
      <c r="W50" s="326"/>
      <c r="X50" s="322" t="s">
        <v>230</v>
      </c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4"/>
      <c r="AL50" s="325"/>
      <c r="AM50" s="325"/>
      <c r="AN50" s="325"/>
      <c r="AO50" s="325"/>
      <c r="AP50" s="325"/>
      <c r="AQ50" s="325"/>
      <c r="AR50" s="326"/>
      <c r="AS50" s="353"/>
      <c r="AT50" s="354"/>
      <c r="AU50" s="354"/>
      <c r="AV50" s="354"/>
      <c r="AW50" s="354"/>
      <c r="AX50" s="354"/>
      <c r="AY50" s="354"/>
      <c r="AZ50" s="354"/>
      <c r="BA50" s="355"/>
    </row>
    <row r="51" spans="2:53" ht="15" customHeight="1">
      <c r="C51" s="327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9"/>
      <c r="Q51" s="330"/>
      <c r="R51" s="330"/>
      <c r="S51" s="330"/>
      <c r="T51" s="330"/>
      <c r="U51" s="330"/>
      <c r="V51" s="330"/>
      <c r="W51" s="331"/>
      <c r="X51" s="327"/>
      <c r="Y51" s="328"/>
      <c r="Z51" s="328"/>
      <c r="AA51" s="328"/>
      <c r="AB51" s="328"/>
      <c r="AC51" s="328"/>
      <c r="AD51" s="328"/>
      <c r="AE51" s="328"/>
      <c r="AF51" s="328"/>
      <c r="AG51" s="328"/>
      <c r="AH51" s="328"/>
      <c r="AI51" s="328"/>
      <c r="AJ51" s="328"/>
      <c r="AK51" s="329"/>
      <c r="AL51" s="330"/>
      <c r="AM51" s="330"/>
      <c r="AN51" s="330"/>
      <c r="AO51" s="330"/>
      <c r="AP51" s="330"/>
      <c r="AQ51" s="330"/>
      <c r="AR51" s="331"/>
      <c r="AS51" s="356"/>
      <c r="AT51" s="357"/>
      <c r="AU51" s="357"/>
      <c r="AV51" s="357"/>
      <c r="AW51" s="357"/>
      <c r="AX51" s="357"/>
      <c r="AY51" s="357"/>
      <c r="AZ51" s="357"/>
      <c r="BA51" s="358"/>
    </row>
    <row r="52" spans="2:53" ht="15" customHeight="1">
      <c r="C52" s="317" t="s">
        <v>231</v>
      </c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9"/>
      <c r="Q52" s="320">
        <f>SUM(Q46:W51)</f>
        <v>0</v>
      </c>
      <c r="R52" s="320"/>
      <c r="S52" s="320"/>
      <c r="T52" s="320"/>
      <c r="U52" s="320"/>
      <c r="V52" s="320"/>
      <c r="W52" s="321"/>
      <c r="X52" s="317" t="s">
        <v>232</v>
      </c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9"/>
      <c r="AL52" s="320">
        <f>SUM(AL46:AR51)</f>
        <v>0</v>
      </c>
      <c r="AM52" s="320"/>
      <c r="AN52" s="320"/>
      <c r="AO52" s="320"/>
      <c r="AP52" s="320"/>
      <c r="AQ52" s="320"/>
      <c r="AR52" s="321"/>
      <c r="AS52" s="300">
        <f>Q52-AL52</f>
        <v>0</v>
      </c>
      <c r="AT52" s="300"/>
      <c r="AU52" s="300"/>
      <c r="AV52" s="300"/>
      <c r="AW52" s="300"/>
      <c r="AX52" s="300"/>
      <c r="AY52" s="300"/>
      <c r="AZ52" s="300"/>
      <c r="BA52" s="301"/>
    </row>
    <row r="53" spans="2:53" s="23" customFormat="1" ht="5.25" customHeight="1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>
      <c r="B54" s="4" t="s">
        <v>233</v>
      </c>
    </row>
    <row r="55" spans="2:53" s="5" customFormat="1" ht="4.5" customHeight="1">
      <c r="B55" s="4"/>
    </row>
    <row r="56" spans="2:53" ht="15" customHeight="1">
      <c r="C56" s="302" t="s">
        <v>234</v>
      </c>
      <c r="D56" s="108"/>
      <c r="E56" s="108"/>
      <c r="F56" s="108"/>
      <c r="G56" s="108"/>
      <c r="H56" s="108"/>
      <c r="I56" s="108"/>
      <c r="J56" s="111"/>
      <c r="K56" s="303" t="str">
        <f>入力シート!K76&amp;""</f>
        <v/>
      </c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4"/>
    </row>
    <row r="57" spans="2:53" ht="15" customHeight="1" thickBot="1">
      <c r="C57" s="305" t="s">
        <v>235</v>
      </c>
      <c r="D57" s="306"/>
      <c r="E57" s="306"/>
      <c r="F57" s="306"/>
      <c r="G57" s="306"/>
      <c r="H57" s="306"/>
      <c r="I57" s="306"/>
      <c r="J57" s="307"/>
      <c r="K57" s="308" t="str">
        <f>入力シート!K77&amp;""</f>
        <v/>
      </c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  <c r="AU57" s="308"/>
      <c r="AV57" s="308"/>
      <c r="AW57" s="308"/>
      <c r="AX57" s="308"/>
      <c r="AY57" s="308"/>
      <c r="AZ57" s="308"/>
      <c r="BA57" s="309"/>
    </row>
    <row r="58" spans="2:53" ht="15" customHeight="1">
      <c r="C58" s="312"/>
      <c r="D58" s="313"/>
      <c r="E58" s="313"/>
      <c r="F58" s="313"/>
      <c r="G58" s="313"/>
      <c r="H58" s="313"/>
      <c r="I58" s="313"/>
      <c r="J58" s="313"/>
      <c r="K58" s="314" t="s">
        <v>236</v>
      </c>
      <c r="L58" s="314"/>
      <c r="M58" s="314"/>
      <c r="N58" s="314"/>
      <c r="O58" s="314"/>
      <c r="P58" s="314"/>
      <c r="Q58" s="314"/>
      <c r="R58" s="314"/>
      <c r="S58" s="314" t="s">
        <v>237</v>
      </c>
      <c r="T58" s="314"/>
      <c r="U58" s="314"/>
      <c r="V58" s="314"/>
      <c r="W58" s="314"/>
      <c r="X58" s="314" t="s">
        <v>13</v>
      </c>
      <c r="Y58" s="314"/>
      <c r="Z58" s="314"/>
      <c r="AA58" s="314"/>
      <c r="AB58" s="314"/>
      <c r="AC58" s="314" t="s">
        <v>238</v>
      </c>
      <c r="AD58" s="314"/>
      <c r="AE58" s="314"/>
      <c r="AF58" s="314"/>
      <c r="AG58" s="314"/>
      <c r="AH58" s="314"/>
      <c r="AI58" s="314"/>
      <c r="AJ58" s="314"/>
      <c r="AK58" s="314" t="s">
        <v>239</v>
      </c>
      <c r="AL58" s="314"/>
      <c r="AM58" s="314"/>
      <c r="AN58" s="314"/>
      <c r="AO58" s="314"/>
      <c r="AP58" s="314" t="s">
        <v>138</v>
      </c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34"/>
    </row>
    <row r="59" spans="2:53" ht="15" customHeight="1">
      <c r="C59" s="315" t="s">
        <v>240</v>
      </c>
      <c r="D59" s="316"/>
      <c r="E59" s="316"/>
      <c r="F59" s="316"/>
      <c r="G59" s="316"/>
      <c r="H59" s="316"/>
      <c r="I59" s="316"/>
      <c r="J59" s="316"/>
      <c r="K59" s="316" t="str">
        <f>入力シート!K79&amp;""</f>
        <v/>
      </c>
      <c r="L59" s="316"/>
      <c r="M59" s="316"/>
      <c r="N59" s="316"/>
      <c r="O59" s="316"/>
      <c r="P59" s="316"/>
      <c r="Q59" s="316"/>
      <c r="R59" s="316"/>
      <c r="S59" s="316" t="str">
        <f>入力シート!S79&amp;""</f>
        <v/>
      </c>
      <c r="T59" s="316"/>
      <c r="U59" s="316"/>
      <c r="V59" s="316"/>
      <c r="W59" s="316"/>
      <c r="X59" s="316" t="str">
        <f>入力シート!X79&amp;""</f>
        <v/>
      </c>
      <c r="Y59" s="316"/>
      <c r="Z59" s="316"/>
      <c r="AA59" s="316"/>
      <c r="AB59" s="316"/>
      <c r="AC59" s="316" t="str">
        <f>入力シート!AC79&amp;""</f>
        <v/>
      </c>
      <c r="AD59" s="316"/>
      <c r="AE59" s="316"/>
      <c r="AF59" s="316"/>
      <c r="AG59" s="316"/>
      <c r="AH59" s="316"/>
      <c r="AI59" s="316"/>
      <c r="AJ59" s="316"/>
      <c r="AK59" s="316" t="str">
        <f>入力シート!AK79&amp;""</f>
        <v/>
      </c>
      <c r="AL59" s="316"/>
      <c r="AM59" s="316"/>
      <c r="AN59" s="316"/>
      <c r="AO59" s="316"/>
      <c r="AP59" s="437" t="str">
        <f>入力シート!AP79&amp;""</f>
        <v/>
      </c>
      <c r="AQ59" s="437"/>
      <c r="AR59" s="437"/>
      <c r="AS59" s="437"/>
      <c r="AT59" s="437"/>
      <c r="AU59" s="437"/>
      <c r="AV59" s="437"/>
      <c r="AW59" s="437"/>
      <c r="AX59" s="437"/>
      <c r="AY59" s="437"/>
      <c r="AZ59" s="437"/>
      <c r="BA59" s="438"/>
    </row>
    <row r="60" spans="2:53" ht="15" customHeight="1" thickBot="1">
      <c r="C60" s="310" t="s">
        <v>241</v>
      </c>
      <c r="D60" s="311"/>
      <c r="E60" s="311"/>
      <c r="F60" s="311"/>
      <c r="G60" s="311"/>
      <c r="H60" s="311"/>
      <c r="I60" s="311"/>
      <c r="J60" s="311"/>
      <c r="K60" s="311" t="str">
        <f>入力シート!K80&amp;""</f>
        <v/>
      </c>
      <c r="L60" s="311"/>
      <c r="M60" s="311"/>
      <c r="N60" s="311"/>
      <c r="O60" s="311"/>
      <c r="P60" s="311"/>
      <c r="Q60" s="311"/>
      <c r="R60" s="311"/>
      <c r="S60" s="311" t="str">
        <f>入力シート!S80&amp;""</f>
        <v/>
      </c>
      <c r="T60" s="311"/>
      <c r="U60" s="311"/>
      <c r="V60" s="311"/>
      <c r="W60" s="311"/>
      <c r="X60" s="311" t="str">
        <f>入力シート!X80&amp;""</f>
        <v/>
      </c>
      <c r="Y60" s="311"/>
      <c r="Z60" s="311"/>
      <c r="AA60" s="311"/>
      <c r="AB60" s="311"/>
      <c r="AC60" s="311" t="str">
        <f>入力シート!AC80&amp;""</f>
        <v/>
      </c>
      <c r="AD60" s="311"/>
      <c r="AE60" s="311"/>
      <c r="AF60" s="311"/>
      <c r="AG60" s="311"/>
      <c r="AH60" s="311"/>
      <c r="AI60" s="311"/>
      <c r="AJ60" s="311"/>
      <c r="AK60" s="311" t="str">
        <f>入力シート!AK80&amp;""</f>
        <v/>
      </c>
      <c r="AL60" s="311"/>
      <c r="AM60" s="311"/>
      <c r="AN60" s="311"/>
      <c r="AO60" s="311"/>
      <c r="AP60" s="435" t="str">
        <f>入力シート!AP80&amp;""</f>
        <v/>
      </c>
      <c r="AQ60" s="435"/>
      <c r="AR60" s="435"/>
      <c r="AS60" s="435"/>
      <c r="AT60" s="435"/>
      <c r="AU60" s="435"/>
      <c r="AV60" s="435"/>
      <c r="AW60" s="435"/>
      <c r="AX60" s="435"/>
      <c r="AY60" s="435"/>
      <c r="AZ60" s="435"/>
      <c r="BA60" s="436"/>
    </row>
  </sheetData>
  <sheetProtection sheet="1" objects="1" scenarios="1" selectLockedCells="1" selectUnlockedCells="1"/>
  <mergeCells count="217"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J8:AM8"/>
    <mergeCell ref="AN8:AR8"/>
    <mergeCell ref="AS8:AW8"/>
    <mergeCell ref="AX8:BA8"/>
    <mergeCell ref="C9:L9"/>
    <mergeCell ref="D10:L10"/>
    <mergeCell ref="M10:P10"/>
    <mergeCell ref="Q10:T10"/>
    <mergeCell ref="V10:W10"/>
    <mergeCell ref="X10:AA10"/>
    <mergeCell ref="AJ10:AM10"/>
    <mergeCell ref="AN10:AR10"/>
    <mergeCell ref="AS10:AW10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Z2" sqref="Z2:AH2"/>
    </sheetView>
  </sheetViews>
  <sheetFormatPr defaultColWidth="2.42578125" defaultRowHeight="18.75" customHeight="1"/>
  <cols>
    <col min="1" max="16384" width="2.42578125" style="4"/>
  </cols>
  <sheetData>
    <row r="1" spans="1:35" ht="18.75" customHeight="1">
      <c r="AI1" s="22"/>
    </row>
    <row r="2" spans="1:35" ht="18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>
      <c r="X3" s="16"/>
      <c r="Y3" s="16"/>
      <c r="Z3" s="481" t="s">
        <v>242</v>
      </c>
      <c r="AA3" s="481"/>
      <c r="AB3" s="481"/>
      <c r="AC3" s="481"/>
      <c r="AD3" s="481"/>
      <c r="AE3" s="481"/>
      <c r="AF3" s="481"/>
      <c r="AG3" s="481"/>
      <c r="AH3" s="481"/>
    </row>
    <row r="4" spans="1:35" ht="18.75" customHeight="1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>
      <c r="A7" s="14"/>
      <c r="C7" s="289" t="s">
        <v>243</v>
      </c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</row>
    <row r="10" spans="1:35" ht="18.75" customHeight="1">
      <c r="A10" s="14"/>
    </row>
    <row r="11" spans="1:35" ht="18.75" customHeight="1">
      <c r="Q11" s="289" t="s">
        <v>7</v>
      </c>
      <c r="R11" s="289"/>
      <c r="S11" s="289"/>
      <c r="T11" s="289"/>
      <c r="U11" s="477">
        <f>入力シート!F5</f>
        <v>0</v>
      </c>
      <c r="V11" s="477"/>
      <c r="W11" s="477"/>
      <c r="X11" s="477"/>
      <c r="Y11" s="477"/>
      <c r="Z11" s="477"/>
      <c r="AA11" s="477"/>
      <c r="AB11" s="477"/>
      <c r="AC11" s="477"/>
      <c r="AD11" s="477"/>
      <c r="AE11" s="477"/>
      <c r="AF11" s="477"/>
      <c r="AG11" s="477"/>
      <c r="AH11" s="477"/>
    </row>
    <row r="12" spans="1:35" ht="18.75" customHeight="1">
      <c r="A12" s="14"/>
      <c r="Q12" s="289" t="s">
        <v>244</v>
      </c>
      <c r="R12" s="289"/>
      <c r="S12" s="289"/>
      <c r="T12" s="289"/>
      <c r="U12" s="483">
        <f>入力シート!F6</f>
        <v>0</v>
      </c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  <c r="AH12" s="483"/>
    </row>
    <row r="13" spans="1:35" ht="18.75" customHeight="1">
      <c r="A13" s="14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3"/>
      <c r="AF13" s="483"/>
      <c r="AG13" s="483"/>
      <c r="AH13" s="483"/>
    </row>
    <row r="14" spans="1:35" ht="18.75" customHeight="1">
      <c r="A14" s="14"/>
      <c r="Q14" s="289" t="s">
        <v>245</v>
      </c>
      <c r="R14" s="289"/>
      <c r="S14" s="289"/>
      <c r="T14" s="289"/>
      <c r="U14" s="477">
        <f>入力シート!F7</f>
        <v>0</v>
      </c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</row>
    <row r="15" spans="1:35" ht="18.75" customHeight="1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>
      <c r="C17" s="482" t="s">
        <v>246</v>
      </c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74" t="s">
        <v>247</v>
      </c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4"/>
    </row>
    <row r="21" spans="1:34" ht="17.25" customHeight="1"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</row>
    <row r="22" spans="1:34" ht="18.75" customHeight="1"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</row>
    <row r="23" spans="1:34" ht="18.75" customHeight="1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>
      <c r="C24" s="354" t="s">
        <v>248</v>
      </c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</row>
    <row r="25" spans="1:34" ht="18.75" customHeight="1">
      <c r="A25" s="14"/>
    </row>
    <row r="26" spans="1:34" ht="18.75" customHeight="1">
      <c r="C26" s="297" t="s">
        <v>249</v>
      </c>
      <c r="D26" s="297"/>
      <c r="E26" s="297"/>
      <c r="F26" s="297"/>
      <c r="G26" s="297"/>
      <c r="H26" s="297"/>
      <c r="I26" s="297"/>
      <c r="J26" s="297"/>
      <c r="K26" s="297"/>
      <c r="L26" s="297"/>
      <c r="M26" s="3"/>
      <c r="N26" s="290" t="s">
        <v>179</v>
      </c>
      <c r="O26" s="290"/>
      <c r="P26" s="290"/>
      <c r="Q26" s="478">
        <f>別紙!X20</f>
        <v>0</v>
      </c>
      <c r="R26" s="478"/>
      <c r="S26" s="478"/>
      <c r="T26" s="478"/>
      <c r="U26" s="478"/>
      <c r="V26" s="478"/>
      <c r="W26" s="478"/>
      <c r="X26" s="478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9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0"/>
      <c r="AF27" s="480"/>
      <c r="AG27" s="480"/>
      <c r="AH27" s="3"/>
    </row>
    <row r="28" spans="1:34" ht="18.7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6" t="s">
        <v>10</v>
      </c>
      <c r="O28" s="476"/>
      <c r="P28" s="476"/>
      <c r="Q28" s="297">
        <f>入力シート!AG4</f>
        <v>0</v>
      </c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3"/>
    </row>
    <row r="29" spans="1:34" ht="18.75" customHeight="1">
      <c r="C29" s="297" t="s">
        <v>250</v>
      </c>
      <c r="D29" s="297"/>
      <c r="E29" s="297"/>
      <c r="F29" s="297"/>
      <c r="G29" s="297"/>
      <c r="H29" s="297"/>
      <c r="I29" s="297"/>
      <c r="J29" s="297"/>
      <c r="K29" s="297"/>
      <c r="L29" s="297"/>
      <c r="M29" s="3"/>
      <c r="N29" s="476" t="s">
        <v>251</v>
      </c>
      <c r="O29" s="476"/>
      <c r="P29" s="476"/>
      <c r="Q29" s="297">
        <f>入力シート!AG3</f>
        <v>0</v>
      </c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3"/>
    </row>
    <row r="30" spans="1:34" ht="18.75" customHeight="1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6" t="s">
        <v>10</v>
      </c>
      <c r="O31" s="476"/>
      <c r="P31" s="476"/>
      <c r="Q31" s="477">
        <f>入力シート!AG6</f>
        <v>0</v>
      </c>
      <c r="R31" s="477"/>
      <c r="S31" s="477"/>
      <c r="T31" s="477"/>
      <c r="U31" s="477"/>
      <c r="V31" s="477"/>
      <c r="W31" s="477"/>
      <c r="X31" s="477"/>
      <c r="Y31" s="477"/>
      <c r="Z31" s="477"/>
      <c r="AA31" s="477"/>
      <c r="AB31" s="477"/>
      <c r="AC31" s="477"/>
      <c r="AD31" s="477"/>
      <c r="AE31" s="477"/>
      <c r="AF31" s="477"/>
      <c r="AG31" s="477"/>
      <c r="AH31" s="3"/>
    </row>
    <row r="32" spans="1:34" ht="18.75" customHeight="1">
      <c r="C32" s="297" t="s">
        <v>252</v>
      </c>
      <c r="D32" s="297"/>
      <c r="E32" s="297"/>
      <c r="F32" s="297"/>
      <c r="G32" s="297"/>
      <c r="H32" s="297"/>
      <c r="I32" s="297"/>
      <c r="J32" s="297"/>
      <c r="K32" s="297"/>
      <c r="L32" s="297"/>
      <c r="M32" s="3"/>
      <c r="N32" s="476" t="s">
        <v>253</v>
      </c>
      <c r="O32" s="476"/>
      <c r="P32" s="476"/>
      <c r="Q32" s="477">
        <f>入力シート!AG5</f>
        <v>0</v>
      </c>
      <c r="R32" s="477"/>
      <c r="S32" s="477"/>
      <c r="T32" s="477"/>
      <c r="U32" s="477"/>
      <c r="V32" s="477"/>
      <c r="W32" s="477"/>
      <c r="X32" s="477"/>
      <c r="Y32" s="477"/>
      <c r="Z32" s="477"/>
      <c r="AA32" s="477"/>
      <c r="AB32" s="477"/>
      <c r="AC32" s="477"/>
      <c r="AD32" s="477"/>
      <c r="AE32" s="477"/>
      <c r="AF32" s="477"/>
      <c r="AG32" s="477"/>
      <c r="AH32" s="3"/>
    </row>
    <row r="33" spans="1:34" ht="18.7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>
      <c r="C34" s="297" t="s">
        <v>254</v>
      </c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>
        <f>入力シート!AG7</f>
        <v>0</v>
      </c>
      <c r="S34" s="297"/>
      <c r="T34" s="297"/>
      <c r="U34" s="297"/>
      <c r="V34" s="297"/>
      <c r="W34" s="297"/>
      <c r="X34" s="297"/>
      <c r="Y34" s="297"/>
      <c r="Z34" s="297">
        <f>入力シート!AG8</f>
        <v>0</v>
      </c>
      <c r="AA34" s="297"/>
      <c r="AB34" s="297"/>
      <c r="AC34" s="297"/>
      <c r="AD34" s="297"/>
      <c r="AE34" s="297"/>
      <c r="AF34" s="297"/>
      <c r="AG34" s="297"/>
      <c r="AH34" s="297"/>
    </row>
    <row r="35" spans="1:34" ht="18.75" customHeight="1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>
      <c r="C36" s="297" t="s">
        <v>255</v>
      </c>
      <c r="D36" s="297"/>
      <c r="E36" s="297"/>
      <c r="F36" s="297"/>
      <c r="G36" s="297"/>
      <c r="H36" s="297"/>
      <c r="I36" s="297"/>
      <c r="J36" s="297"/>
      <c r="K36" s="297"/>
      <c r="L36" s="297"/>
      <c r="M36" s="3"/>
      <c r="N36" s="3"/>
      <c r="O36" s="3"/>
      <c r="P36" s="3"/>
      <c r="Q36" s="476">
        <f>入力シート!AG9</f>
        <v>0</v>
      </c>
      <c r="R36" s="476"/>
      <c r="S36" s="476"/>
      <c r="T36" s="476"/>
      <c r="U36" s="476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>
      <c r="C38" s="297" t="s">
        <v>256</v>
      </c>
      <c r="D38" s="297"/>
      <c r="E38" s="297"/>
      <c r="F38" s="297"/>
      <c r="G38" s="297"/>
      <c r="H38" s="297"/>
      <c r="I38" s="297"/>
      <c r="J38" s="297"/>
      <c r="K38" s="297"/>
      <c r="L38" s="297"/>
      <c r="M38" s="3"/>
      <c r="N38" s="3"/>
      <c r="O38" s="3"/>
      <c r="P38" s="3"/>
      <c r="Q38" s="297">
        <f>入力シート!AG10</f>
        <v>0</v>
      </c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3"/>
      <c r="AC38" s="3"/>
      <c r="AD38" s="3"/>
      <c r="AE38" s="3"/>
      <c r="AF38" s="3"/>
      <c r="AG38" s="3"/>
      <c r="AH38" s="3"/>
    </row>
    <row r="39" spans="1:34" ht="18.75" customHeight="1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>
      <c r="A40" s="14"/>
      <c r="C40" s="3"/>
      <c r="D40" s="3"/>
      <c r="E40" s="3"/>
      <c r="F40" s="3"/>
      <c r="G40" s="3"/>
      <c r="H40" s="3"/>
      <c r="I40" s="3"/>
      <c r="J40" s="3"/>
      <c r="K40" s="3"/>
      <c r="L40" s="473" t="s">
        <v>257</v>
      </c>
      <c r="M40" s="473"/>
      <c r="N40" s="473"/>
      <c r="O40" s="473"/>
      <c r="P40" s="473"/>
      <c r="Q40" s="475">
        <f>入力シート!G83</f>
        <v>0</v>
      </c>
      <c r="R40" s="475"/>
      <c r="S40" s="475"/>
      <c r="T40" s="475"/>
      <c r="U40" s="475"/>
      <c r="V40" s="475"/>
      <c r="W40" s="475"/>
      <c r="X40" s="473" t="s">
        <v>163</v>
      </c>
      <c r="Y40" s="473"/>
      <c r="Z40" s="473"/>
      <c r="AA40" s="473"/>
      <c r="AB40" s="475">
        <f>入力シート!R83</f>
        <v>0</v>
      </c>
      <c r="AC40" s="475"/>
      <c r="AD40" s="475"/>
      <c r="AE40" s="475"/>
      <c r="AF40" s="475"/>
      <c r="AG40" s="475"/>
      <c r="AH40" s="475"/>
    </row>
    <row r="41" spans="1:34" ht="18.75" customHeight="1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71" t="s">
        <v>164</v>
      </c>
      <c r="N41" s="471"/>
      <c r="O41" s="471"/>
      <c r="P41" s="471"/>
      <c r="Q41" s="472">
        <f>入力シート!G84</f>
        <v>0</v>
      </c>
      <c r="R41" s="472"/>
      <c r="S41" s="472"/>
      <c r="T41" s="472"/>
      <c r="U41" s="472"/>
      <c r="V41" s="472"/>
      <c r="W41" s="472"/>
      <c r="X41" s="473" t="s">
        <v>163</v>
      </c>
      <c r="Y41" s="473"/>
      <c r="Z41" s="473"/>
      <c r="AA41" s="473"/>
      <c r="AB41" s="472">
        <f>入力シート!R84</f>
        <v>0</v>
      </c>
      <c r="AC41" s="472"/>
      <c r="AD41" s="472"/>
      <c r="AE41" s="472"/>
      <c r="AF41" s="472"/>
      <c r="AG41" s="472"/>
      <c r="AH41" s="472"/>
    </row>
    <row r="42" spans="1:34" ht="18.75" customHeight="1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>
      <c r="A49" s="14"/>
    </row>
    <row r="50" spans="1:33" ht="18.75" customHeight="1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>
    <pageSetUpPr fitToPage="1"/>
  </sheetPr>
  <dimension ref="A1:AQ53"/>
  <sheetViews>
    <sheetView showZeros="0" view="pageBreakPreview" zoomScaleNormal="90" zoomScaleSheetLayoutView="100" workbookViewId="0">
      <selection activeCell="BB13" sqref="BA12:BB13"/>
    </sheetView>
  </sheetViews>
  <sheetFormatPr defaultColWidth="2.42578125" defaultRowHeight="18.75"/>
  <cols>
    <col min="1" max="1" width="3.42578125" style="4" bestFit="1" customWidth="1"/>
    <col min="2" max="16384" width="2.42578125" style="4"/>
  </cols>
  <sheetData>
    <row r="1" spans="1:43">
      <c r="B1" s="289" t="s">
        <v>258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</row>
    <row r="2" spans="1:43">
      <c r="B2" s="289" t="s">
        <v>259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</row>
    <row r="6" spans="1:43" ht="22.5" customHeight="1">
      <c r="B6" s="482" t="s">
        <v>260</v>
      </c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2"/>
    </row>
    <row r="7" spans="1:4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>
      <c r="A10" s="16" t="s">
        <v>261</v>
      </c>
      <c r="B10" s="16"/>
      <c r="C10" s="4" t="s">
        <v>262</v>
      </c>
      <c r="AJ10" s="354" t="s">
        <v>263</v>
      </c>
      <c r="AK10" s="354"/>
      <c r="AL10" s="354"/>
      <c r="AM10" s="354"/>
      <c r="AN10" s="354" t="s">
        <v>61</v>
      </c>
      <c r="AO10" s="354"/>
      <c r="AP10" s="354"/>
      <c r="AQ10" s="354"/>
    </row>
    <row r="11" spans="1:43" ht="18.75" customHeight="1">
      <c r="A11" s="4">
        <v>1</v>
      </c>
      <c r="D11" s="41" t="str">
        <f>IF(E11="","","①")</f>
        <v>①</v>
      </c>
      <c r="E11" s="485">
        <f>IFERROR(VLOOKUP(A11,入力シート!$B$42:$L$46,3,FALSE),"")</f>
        <v>0</v>
      </c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  <c r="Q11" s="486" t="str">
        <f t="shared" ref="Q11:Q15" si="0">IF(OR(E11=0,E11=""),"","型番：")</f>
        <v/>
      </c>
      <c r="R11" s="486"/>
      <c r="S11" s="486"/>
      <c r="T11" s="487">
        <f>IF(ISNA(VLOOKUP(A11,入力シート!$B$42:$V$46,17,FALSE)),"",VLOOKUP(A11,入力シート!$B$42:$V$46,17,FALSE))</f>
        <v>0</v>
      </c>
      <c r="U11" s="487"/>
      <c r="V11" s="487"/>
      <c r="W11" s="487"/>
      <c r="X11" s="487"/>
      <c r="Y11" s="488" t="str">
        <f>IF(ISNA(VLOOKUP(A11,入力シート!$B$42:$BF$46,56,FALSE)),"",VLOOKUP(A11,入力シート!$B$42:$BF$46,56,FALSE))</f>
        <v/>
      </c>
      <c r="Z11" s="488"/>
      <c r="AA11" s="488"/>
      <c r="AB11" s="488"/>
      <c r="AC11" s="488"/>
      <c r="AD11" s="488"/>
      <c r="AE11" s="488"/>
      <c r="AF11" s="488"/>
      <c r="AG11" s="489"/>
      <c r="AH11" s="489"/>
      <c r="AI11" s="489"/>
      <c r="AJ11" s="484">
        <f>IF(ISNA(VLOOKUP(A11,入力シート!$B$42:$BD$46,41,FALSE)),"",VLOOKUP(A11,入力シート!$B$42:$BD$46,41,FALSE))</f>
        <v>0</v>
      </c>
      <c r="AK11" s="484"/>
      <c r="AL11" s="484"/>
      <c r="AM11" s="484"/>
      <c r="AN11" s="484">
        <f>IF(ISNA(VLOOKUP(A11,入力シート!$B$42:$BD$46,35,FALSE)),"",VLOOKUP(A11,入力シート!$B$42:$BD$46,35,FALSE))</f>
        <v>0</v>
      </c>
      <c r="AO11" s="484"/>
      <c r="AP11" s="484"/>
      <c r="AQ11" s="484"/>
    </row>
    <row r="12" spans="1:43" ht="18.75" customHeight="1">
      <c r="A12" s="4">
        <v>2</v>
      </c>
      <c r="D12" s="41" t="str">
        <f>IF(E12="","","②")</f>
        <v>②</v>
      </c>
      <c r="E12" s="485">
        <f>IFERROR(VLOOKUP(A12,入力シート!$B$42:$L$46,3,FALSE),"")</f>
        <v>0</v>
      </c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6" t="str">
        <f t="shared" si="0"/>
        <v/>
      </c>
      <c r="R12" s="486"/>
      <c r="S12" s="486"/>
      <c r="T12" s="487">
        <f>IF(ISNA(VLOOKUP(A12,入力シート!$B$42:$V$46,17,FALSE)),"",VLOOKUP(A12,入力シート!$B$42:$V$46,17,FALSE))</f>
        <v>0</v>
      </c>
      <c r="U12" s="487"/>
      <c r="V12" s="487"/>
      <c r="W12" s="487"/>
      <c r="X12" s="487"/>
      <c r="Y12" s="488" t="str">
        <f>IF(ISNA(VLOOKUP(A12,入力シート!$B$42:$BF$46,56,FALSE)),"",VLOOKUP(A12,入力シート!$B$42:$BF$46,56,FALSE))</f>
        <v/>
      </c>
      <c r="Z12" s="488"/>
      <c r="AA12" s="488"/>
      <c r="AB12" s="488"/>
      <c r="AC12" s="488"/>
      <c r="AD12" s="488"/>
      <c r="AE12" s="488"/>
      <c r="AF12" s="488"/>
      <c r="AG12" s="489"/>
      <c r="AH12" s="489"/>
      <c r="AI12" s="489"/>
      <c r="AJ12" s="484">
        <f>IF(ISNA(VLOOKUP(A12,入力シート!$B$42:$BD$46,41,FALSE)),"",VLOOKUP(A12,入力シート!$B$42:$BD$46,41,FALSE))</f>
        <v>0</v>
      </c>
      <c r="AK12" s="484"/>
      <c r="AL12" s="484"/>
      <c r="AM12" s="484"/>
      <c r="AN12" s="484">
        <f>IF(ISNA(VLOOKUP(A12,入力シート!$B$42:$BD$46,35,FALSE)),"",VLOOKUP(A12,入力シート!$B$42:$BD$46,35,FALSE))</f>
        <v>0</v>
      </c>
      <c r="AO12" s="484"/>
      <c r="AP12" s="484"/>
      <c r="AQ12" s="484"/>
    </row>
    <row r="13" spans="1:43" ht="18.75" customHeight="1">
      <c r="A13" s="4">
        <v>3</v>
      </c>
      <c r="D13" s="41" t="str">
        <f>IF(E13="","","③")</f>
        <v>③</v>
      </c>
      <c r="E13" s="485">
        <f>IFERROR(VLOOKUP(A13,入力シート!$B$42:$L$46,3,FALSE),"")</f>
        <v>0</v>
      </c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6" t="str">
        <f t="shared" si="0"/>
        <v/>
      </c>
      <c r="R13" s="486"/>
      <c r="S13" s="486"/>
      <c r="T13" s="487">
        <f>IF(ISNA(VLOOKUP(A13,入力シート!$B$42:$V$46,17,FALSE)),"",VLOOKUP(A13,入力シート!$B$42:$V$46,17,FALSE))</f>
        <v>0</v>
      </c>
      <c r="U13" s="487"/>
      <c r="V13" s="487"/>
      <c r="W13" s="487"/>
      <c r="X13" s="487"/>
      <c r="Y13" s="488" t="str">
        <f>IF(ISNA(VLOOKUP(A13,入力シート!$B$42:$BF$46,56,FALSE)),"",VLOOKUP(A13,入力シート!$B$42:$BF$46,56,FALSE))</f>
        <v/>
      </c>
      <c r="Z13" s="488"/>
      <c r="AA13" s="488"/>
      <c r="AB13" s="488"/>
      <c r="AC13" s="488"/>
      <c r="AD13" s="488"/>
      <c r="AE13" s="488"/>
      <c r="AF13" s="488"/>
      <c r="AG13" s="489"/>
      <c r="AH13" s="489"/>
      <c r="AI13" s="489"/>
      <c r="AJ13" s="484">
        <f>IF(ISNA(VLOOKUP(A13,入力シート!$B$42:$BD$46,41,FALSE)),"",VLOOKUP(A13,入力シート!$B$42:$BD$46,41,FALSE))</f>
        <v>0</v>
      </c>
      <c r="AK13" s="484"/>
      <c r="AL13" s="484"/>
      <c r="AM13" s="484"/>
      <c r="AN13" s="484">
        <f>IF(ISNA(VLOOKUP(A13,入力シート!$B$42:$BD$46,35,FALSE)),"",VLOOKUP(A13,入力シート!$B$42:$BD$46,35,FALSE))</f>
        <v>0</v>
      </c>
      <c r="AO13" s="484"/>
      <c r="AP13" s="484"/>
      <c r="AQ13" s="484"/>
    </row>
    <row r="14" spans="1:43" ht="18.75" customHeight="1">
      <c r="A14" s="4">
        <v>4</v>
      </c>
      <c r="D14" s="41" t="str">
        <f>IF(E14="","","④")</f>
        <v>④</v>
      </c>
      <c r="E14" s="485">
        <f>IFERROR(VLOOKUP(A14,入力シート!$B$42:$L$46,3,FALSE),"")</f>
        <v>0</v>
      </c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6" t="str">
        <f t="shared" si="0"/>
        <v/>
      </c>
      <c r="R14" s="486"/>
      <c r="S14" s="486"/>
      <c r="T14" s="487">
        <f>IF(ISNA(VLOOKUP(A14,入力シート!$B$42:$V$46,17,FALSE)),"",VLOOKUP(A14,入力シート!$B$42:$V$46,17,FALSE))</f>
        <v>0</v>
      </c>
      <c r="U14" s="487"/>
      <c r="V14" s="487"/>
      <c r="W14" s="487"/>
      <c r="X14" s="487"/>
      <c r="Y14" s="488" t="str">
        <f>IF(ISNA(VLOOKUP(A14,入力シート!$B$42:$BF$46,56,FALSE)),"",VLOOKUP(A14,入力シート!$B$42:$BF$46,56,FALSE))</f>
        <v/>
      </c>
      <c r="Z14" s="488"/>
      <c r="AA14" s="488"/>
      <c r="AB14" s="488"/>
      <c r="AC14" s="488"/>
      <c r="AD14" s="488"/>
      <c r="AE14" s="488"/>
      <c r="AF14" s="488"/>
      <c r="AG14" s="489"/>
      <c r="AH14" s="489"/>
      <c r="AI14" s="489"/>
      <c r="AJ14" s="484">
        <f>IF(ISNA(VLOOKUP(A14,入力シート!$B$42:$BD$46,41,FALSE)),"",VLOOKUP(A14,入力シート!$B$42:$BD$46,41,FALSE))</f>
        <v>0</v>
      </c>
      <c r="AK14" s="484"/>
      <c r="AL14" s="484"/>
      <c r="AM14" s="484"/>
      <c r="AN14" s="484">
        <f>IF(ISNA(VLOOKUP(A14,入力シート!$B$42:$BD$46,35,FALSE)),"",VLOOKUP(A14,入力シート!$B$42:$BD$46,35,FALSE))</f>
        <v>0</v>
      </c>
      <c r="AO14" s="484"/>
      <c r="AP14" s="484"/>
      <c r="AQ14" s="484"/>
    </row>
    <row r="15" spans="1:43" ht="18.75" customHeight="1">
      <c r="A15" s="4">
        <v>5</v>
      </c>
      <c r="D15" s="41" t="str">
        <f>IF(E15="","","⑤")</f>
        <v>⑤</v>
      </c>
      <c r="E15" s="485">
        <f>IFERROR(VLOOKUP(A15,入力シート!$B$42:$L$46,3,FALSE),"")</f>
        <v>0</v>
      </c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6" t="str">
        <f t="shared" si="0"/>
        <v/>
      </c>
      <c r="R15" s="486"/>
      <c r="S15" s="486"/>
      <c r="T15" s="487">
        <f>IF(ISNA(VLOOKUP(A15,入力シート!$B$42:$V$46,17,FALSE)),"",VLOOKUP(A15,入力シート!$B$42:$V$46,17,FALSE))</f>
        <v>0</v>
      </c>
      <c r="U15" s="487"/>
      <c r="V15" s="487"/>
      <c r="W15" s="487"/>
      <c r="X15" s="487"/>
      <c r="Y15" s="488" t="str">
        <f>IF(ISNA(VLOOKUP(A15,入力シート!$B$42:$BF$46,56,FALSE)),"",VLOOKUP(A15,入力シート!$B$42:$BF$46,56,FALSE))</f>
        <v/>
      </c>
      <c r="Z15" s="488"/>
      <c r="AA15" s="488"/>
      <c r="AB15" s="488"/>
      <c r="AC15" s="488"/>
      <c r="AD15" s="488"/>
      <c r="AE15" s="488"/>
      <c r="AF15" s="488"/>
      <c r="AG15" s="489"/>
      <c r="AH15" s="489"/>
      <c r="AI15" s="489"/>
      <c r="AJ15" s="484">
        <f>IF(ISNA(VLOOKUP(A15,入力シート!$B$42:$BD$46,41,FALSE)),"",VLOOKUP(A15,入力シート!$B$42:$BD$46,41,FALSE))</f>
        <v>0</v>
      </c>
      <c r="AK15" s="484"/>
      <c r="AL15" s="484"/>
      <c r="AM15" s="484"/>
      <c r="AN15" s="484">
        <f>IF(ISNA(VLOOKUP(A15,入力シート!$B$42:$BD$46,35,FALSE)),"",VLOOKUP(A15,入力シート!$B$42:$BD$46,35,FALSE))</f>
        <v>0</v>
      </c>
      <c r="AO15" s="484"/>
      <c r="AP15" s="484"/>
      <c r="AQ15" s="484"/>
    </row>
    <row r="16" spans="1:43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9"/>
      <c r="AH16" s="489"/>
      <c r="AI16" s="489"/>
      <c r="AJ16" s="484"/>
      <c r="AK16" s="484"/>
      <c r="AL16" s="484"/>
      <c r="AM16" s="484"/>
      <c r="AN16" s="484"/>
      <c r="AO16" s="484"/>
      <c r="AP16" s="484"/>
      <c r="AQ16" s="484"/>
    </row>
    <row r="17" spans="3:36">
      <c r="C17" s="4" t="s">
        <v>264</v>
      </c>
    </row>
    <row r="18" spans="3:36">
      <c r="F18" s="484">
        <f>SUM(AJ11:AM15)</f>
        <v>0</v>
      </c>
      <c r="G18" s="484"/>
      <c r="H18" s="484"/>
      <c r="I18" s="484"/>
      <c r="J18" s="484"/>
      <c r="K18" s="484"/>
      <c r="L18" s="484"/>
      <c r="M18" s="484"/>
      <c r="N18" s="4" t="s">
        <v>180</v>
      </c>
      <c r="O18" s="354" t="s">
        <v>265</v>
      </c>
      <c r="P18" s="354"/>
      <c r="Q18" s="354"/>
      <c r="R18" s="354"/>
      <c r="S18" s="354"/>
      <c r="T18" s="354"/>
      <c r="U18" s="354"/>
      <c r="V18" s="490">
        <f>SUM(AN11:AQ15)</f>
        <v>0</v>
      </c>
      <c r="W18" s="490"/>
      <c r="X18" s="490"/>
      <c r="Y18" s="490"/>
      <c r="Z18" s="490"/>
      <c r="AA18" s="490"/>
      <c r="AD18" s="43"/>
      <c r="AE18" s="43"/>
    </row>
    <row r="19" spans="3:36">
      <c r="F19" s="44"/>
      <c r="G19" s="44"/>
      <c r="H19" s="44"/>
      <c r="I19" s="44"/>
      <c r="J19" s="44"/>
      <c r="K19" s="44"/>
      <c r="L19" s="44"/>
      <c r="M19" s="44"/>
      <c r="V19" s="484"/>
      <c r="W19" s="484"/>
      <c r="X19" s="484"/>
      <c r="Y19" s="484"/>
      <c r="Z19" s="484"/>
      <c r="AA19" s="484"/>
      <c r="AB19" s="44"/>
      <c r="AC19" s="44"/>
      <c r="AD19" s="43"/>
      <c r="AE19" s="43"/>
    </row>
    <row r="20" spans="3:36">
      <c r="C20" s="4" t="s">
        <v>266</v>
      </c>
    </row>
    <row r="21" spans="3:36">
      <c r="F21" s="492">
        <f>IF(MAX(入力シート!$AS$42:$AU$46)="","",MAX(入力シート!$AS$42:$AU$46))</f>
        <v>0</v>
      </c>
      <c r="G21" s="492"/>
      <c r="H21" s="492"/>
      <c r="I21" s="492"/>
      <c r="J21" s="492"/>
      <c r="K21" s="492"/>
      <c r="L21" s="492"/>
      <c r="M21" s="492"/>
      <c r="N21" s="492"/>
    </row>
    <row r="23" spans="3:36">
      <c r="C23" s="4" t="s">
        <v>267</v>
      </c>
    </row>
    <row r="24" spans="3:36">
      <c r="E24" s="41" t="str">
        <f>D11</f>
        <v>①</v>
      </c>
      <c r="F24" s="45"/>
      <c r="G24" s="491">
        <f>IF(E24="","",入力シート!O64)</f>
        <v>0</v>
      </c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5"/>
    </row>
    <row r="25" spans="3:36">
      <c r="E25" s="41" t="str">
        <f>D12</f>
        <v>②</v>
      </c>
      <c r="F25" s="45"/>
      <c r="G25" s="491">
        <f>IF(E25="","",入力シート!O65)</f>
        <v>0</v>
      </c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5"/>
    </row>
    <row r="26" spans="3:36">
      <c r="E26" s="41" t="str">
        <f>D13</f>
        <v>③</v>
      </c>
      <c r="F26" s="45"/>
      <c r="G26" s="491">
        <f>IF(E26="","",入力シート!O66)</f>
        <v>0</v>
      </c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1"/>
      <c r="AH26" s="491"/>
      <c r="AI26" s="491"/>
      <c r="AJ26" s="45"/>
    </row>
    <row r="27" spans="3:36">
      <c r="E27" s="41" t="str">
        <f>D14</f>
        <v>④</v>
      </c>
      <c r="F27" s="45"/>
      <c r="G27" s="491">
        <f>IF(E27="","",入力シート!O67)</f>
        <v>0</v>
      </c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5"/>
    </row>
    <row r="28" spans="3:36">
      <c r="E28" s="41" t="str">
        <f>D15</f>
        <v>⑤</v>
      </c>
      <c r="F28" s="45"/>
      <c r="G28" s="491">
        <f>IF(E28="","",入力シート!O68)</f>
        <v>0</v>
      </c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</row>
    <row r="30" spans="3:36">
      <c r="C30" s="4" t="s">
        <v>268</v>
      </c>
    </row>
    <row r="31" spans="3:36">
      <c r="E31" s="41" t="str">
        <f>D11</f>
        <v>①</v>
      </c>
      <c r="F31" s="45"/>
      <c r="G31" s="491">
        <f>IF(E31="","",入力シート!Y64)</f>
        <v>0</v>
      </c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5"/>
    </row>
    <row r="32" spans="3:36">
      <c r="E32" s="41" t="str">
        <f>D12</f>
        <v>②</v>
      </c>
      <c r="F32" s="45"/>
      <c r="G32" s="491">
        <f>IF(E32="","",入力シート!Y65)</f>
        <v>0</v>
      </c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5"/>
    </row>
    <row r="33" spans="3:36">
      <c r="E33" s="41" t="str">
        <f>D13</f>
        <v>③</v>
      </c>
      <c r="F33" s="45"/>
      <c r="G33" s="491">
        <f>IF(E33="","",入力シート!Y66)</f>
        <v>0</v>
      </c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5"/>
    </row>
    <row r="34" spans="3:36">
      <c r="E34" s="41" t="str">
        <f>D14</f>
        <v>④</v>
      </c>
      <c r="F34" s="45"/>
      <c r="G34" s="491">
        <f>IF(E34="","",入力シート!Y67)</f>
        <v>0</v>
      </c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5"/>
    </row>
    <row r="35" spans="3:36">
      <c r="E35" s="41" t="str">
        <f>D15</f>
        <v>⑤</v>
      </c>
      <c r="F35" s="45"/>
      <c r="G35" s="491">
        <f>IF(E35="","",入力シート!Y68)</f>
        <v>0</v>
      </c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</row>
    <row r="37" spans="3:36">
      <c r="C37" s="4" t="s">
        <v>269</v>
      </c>
    </row>
    <row r="38" spans="3:36">
      <c r="F38" s="493" t="s">
        <v>270</v>
      </c>
      <c r="G38" s="493"/>
      <c r="H38" s="493"/>
      <c r="I38" s="493"/>
      <c r="J38" s="493"/>
      <c r="K38" s="493"/>
      <c r="L38" s="493"/>
      <c r="M38" s="493"/>
    </row>
    <row r="39" spans="3:36">
      <c r="F39" s="46"/>
      <c r="G39" s="46"/>
      <c r="H39" s="46"/>
      <c r="I39" s="46"/>
      <c r="J39" s="46"/>
      <c r="K39" s="46"/>
      <c r="L39" s="46"/>
      <c r="M39" s="46"/>
    </row>
    <row r="41" spans="3:36">
      <c r="D41" s="289" t="s">
        <v>271</v>
      </c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</row>
    <row r="42" spans="3:36">
      <c r="D42" s="496">
        <f>入力シート!F70</f>
        <v>0</v>
      </c>
      <c r="E42" s="496"/>
      <c r="F42" s="496"/>
      <c r="G42" s="496"/>
      <c r="H42" s="496"/>
      <c r="I42" s="496"/>
      <c r="J42" s="496"/>
      <c r="K42" s="496"/>
      <c r="L42" s="354" t="s">
        <v>272</v>
      </c>
      <c r="M42" s="354"/>
      <c r="N42" s="354"/>
      <c r="O42" s="354"/>
    </row>
    <row r="43" spans="3:36">
      <c r="E43" s="493" t="s">
        <v>273</v>
      </c>
      <c r="F43" s="493"/>
      <c r="G43" s="493"/>
      <c r="H43" s="493"/>
      <c r="I43" s="493"/>
      <c r="J43" s="493"/>
      <c r="K43" s="45"/>
      <c r="L43" s="45"/>
    </row>
    <row r="44" spans="3:36">
      <c r="F44" s="291" t="s">
        <v>274</v>
      </c>
      <c r="G44" s="291"/>
      <c r="H44" s="291"/>
      <c r="I44" s="291"/>
      <c r="J44" s="354">
        <f>入力シート!F71</f>
        <v>0</v>
      </c>
      <c r="K44" s="354"/>
      <c r="L44" s="354"/>
      <c r="M44" s="354"/>
      <c r="N44" s="354"/>
      <c r="O44" s="354"/>
      <c r="P44" s="354"/>
      <c r="Q44" s="16"/>
      <c r="R44" s="16"/>
      <c r="S44" s="16"/>
      <c r="T44" s="291" t="s">
        <v>275</v>
      </c>
      <c r="U44" s="291"/>
      <c r="V44" s="291"/>
      <c r="W44" s="291"/>
      <c r="X44" s="354">
        <f>入力シート!Q71</f>
        <v>0</v>
      </c>
      <c r="Y44" s="354"/>
      <c r="Z44" s="354"/>
      <c r="AA44" s="354"/>
      <c r="AB44" s="354"/>
      <c r="AC44" s="354"/>
      <c r="AD44" s="354"/>
      <c r="AE44" s="354"/>
      <c r="AF44" s="47"/>
      <c r="AG44" s="16"/>
      <c r="AH44" s="16"/>
    </row>
    <row r="45" spans="3:36">
      <c r="F45" s="36"/>
      <c r="G45" s="36"/>
      <c r="H45" s="36"/>
      <c r="I45" s="36"/>
      <c r="T45" s="36"/>
      <c r="U45" s="36"/>
      <c r="V45" s="36"/>
      <c r="W45" s="36"/>
      <c r="AF45" s="23"/>
    </row>
    <row r="46" spans="3:36">
      <c r="F46" s="291" t="s">
        <v>274</v>
      </c>
      <c r="G46" s="291"/>
      <c r="H46" s="291"/>
      <c r="I46" s="291"/>
      <c r="J46" s="354">
        <f>入力シート!F72</f>
        <v>0</v>
      </c>
      <c r="K46" s="354"/>
      <c r="L46" s="354"/>
      <c r="M46" s="354"/>
      <c r="N46" s="354"/>
      <c r="O46" s="354"/>
      <c r="P46" s="354"/>
      <c r="Q46" s="16"/>
      <c r="R46" s="16"/>
      <c r="S46" s="16"/>
      <c r="T46" s="291" t="s">
        <v>275</v>
      </c>
      <c r="U46" s="291"/>
      <c r="V46" s="291"/>
      <c r="W46" s="291"/>
      <c r="X46" s="354">
        <f>入力シート!Q72</f>
        <v>0</v>
      </c>
      <c r="Y46" s="354"/>
      <c r="Z46" s="354"/>
      <c r="AA46" s="354"/>
      <c r="AB46" s="354"/>
      <c r="AC46" s="354"/>
      <c r="AD46" s="354"/>
      <c r="AE46" s="354"/>
      <c r="AF46" s="47"/>
      <c r="AG46" s="16"/>
      <c r="AH46" s="16"/>
    </row>
    <row r="47" spans="3:36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>
      <c r="B51" s="494" t="s">
        <v>276</v>
      </c>
      <c r="C51" s="494"/>
      <c r="D51" s="495" t="s">
        <v>277</v>
      </c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495"/>
      <c r="Z51" s="495"/>
      <c r="AA51" s="495"/>
      <c r="AB51" s="495"/>
      <c r="AC51" s="495"/>
      <c r="AD51" s="495"/>
      <c r="AE51" s="495"/>
      <c r="AF51" s="495"/>
      <c r="AG51" s="495"/>
      <c r="AH51" s="495"/>
      <c r="AI51" s="495"/>
    </row>
    <row r="52" spans="2:35">
      <c r="B52" s="48"/>
      <c r="C52" s="48"/>
      <c r="D52" s="495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495"/>
      <c r="Z52" s="495"/>
      <c r="AA52" s="495"/>
      <c r="AB52" s="495"/>
      <c r="AC52" s="495"/>
      <c r="AD52" s="495"/>
      <c r="AE52" s="495"/>
      <c r="AF52" s="495"/>
      <c r="AG52" s="495"/>
      <c r="AH52" s="495"/>
      <c r="AI52" s="495"/>
    </row>
    <row r="53" spans="2:35">
      <c r="B53" s="49"/>
      <c r="C53" s="49"/>
      <c r="D53" s="495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95"/>
      <c r="AB53" s="495"/>
      <c r="AC53" s="495"/>
      <c r="AD53" s="495"/>
      <c r="AE53" s="495"/>
      <c r="AF53" s="495"/>
      <c r="AG53" s="495"/>
      <c r="AH53" s="495"/>
      <c r="AI53" s="495"/>
    </row>
  </sheetData>
  <sheetProtection sheet="1" selectLockedCells="1" selectUnlockedCells="1"/>
  <mergeCells count="73"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  <mergeCell ref="F38:M38"/>
    <mergeCell ref="D41:AI41"/>
    <mergeCell ref="G31:AI31"/>
    <mergeCell ref="G32:AI32"/>
    <mergeCell ref="G33:AI33"/>
    <mergeCell ref="G34:AI34"/>
    <mergeCell ref="G35:AI35"/>
    <mergeCell ref="G28:AI28"/>
    <mergeCell ref="V19:AA19"/>
    <mergeCell ref="F21:N21"/>
    <mergeCell ref="G24:AI24"/>
    <mergeCell ref="G25:AI25"/>
    <mergeCell ref="G26:AI26"/>
    <mergeCell ref="G27:AI27"/>
    <mergeCell ref="AG16:AI16"/>
    <mergeCell ref="AJ16:AM16"/>
    <mergeCell ref="AN16:AQ16"/>
    <mergeCell ref="F18:M18"/>
    <mergeCell ref="O18:U18"/>
    <mergeCell ref="V18:AA18"/>
    <mergeCell ref="AN15:AQ15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AJ11:AM11"/>
    <mergeCell ref="AN11:AQ11"/>
    <mergeCell ref="E11:P11"/>
    <mergeCell ref="Q11:S11"/>
    <mergeCell ref="T11:X11"/>
    <mergeCell ref="Y11:AF11"/>
    <mergeCell ref="AG11:AI11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2024-05-21T06:18:56Z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