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411_短期入所修正\02_研修等経費\"/>
    </mc:Choice>
  </mc:AlternateContent>
  <xr:revisionPtr revIDLastSave="46" documentId="13_ncr:1_{3C7A3BD2-AF7F-482B-AC21-066D2A4638BE}" xr6:coauthVersionLast="47" xr6:coauthVersionMax="47" xr10:uidLastSave="{C4B7AECB-ACC4-4700-90D2-7EAE7C09766C}"/>
  <bookViews>
    <workbookView xWindow="0" yWindow="0" windowWidth="20490" windowHeight="670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4" l="1"/>
  <c r="Y30" i="1"/>
  <c r="AK26" i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Q11" i="1" l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<sst xmlns="http://schemas.openxmlformats.org/spreadsheetml/2006/main" count="435" uniqueCount="250">
  <si>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</si>
  <si>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</si>
  <si>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</si>
  <si>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</si>
  <si>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</si>
  <si>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</si>
  <si>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</si>
  <si>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</si>
  <si>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</si>
  <si>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</si>
  <si>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</si>
  <si>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</si>
  <si>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</si>
  <si>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</si>
  <si>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</si>
  <si>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0" eb="2">
      <t>シセツ</t>
    </rPh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</si>
  <si>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</si>
  <si>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</si>
  <si>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</si>
  <si>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</si>
  <si>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</si>
  <si>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</si>
  <si>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</si>
  <si>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</si>
  <si>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</si>
  <si>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</si>
  <si>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</si>
  <si>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</si>
  <si>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</si>
  <si>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</si>
  <si>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</si>
  <si>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</si>
  <si>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</si>
  <si>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</si>
  <si>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</si>
  <si>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</si>
  <si>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</si>
  <si>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</si>
  <si>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</si>
  <si>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</si>
  <si>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</si>
  <si>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</si>
  <si>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</si>
  <si>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</si>
  <si>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</si>
  <si>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</si>
  <si>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</si>
  <si>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</si>
  <si>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</si>
  <si>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</si>
  <si>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</si>
  <si>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</si>
  <si>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</si>
  <si>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</si>
  <si>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</si>
  <si>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</si>
  <si>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</si>
  <si>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</si>
  <si>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</si>
  <si>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</si>
  <si>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</si>
  <si>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</si>
  <si>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</si>
  <si>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</si>
  <si>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</si>
  <si>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</si>
  <si>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</si>
  <si>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</si>
  <si>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</si>
  <si>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</si>
  <si>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</si>
  <si>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</si>
  <si>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</si>
  <si>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</si>
  <si>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</si>
  <si>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</si>
  <si>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</si>
  <si>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</si>
  <si>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</si>
  <si>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</si>
  <si>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</si>
  <si>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</si>
  <si>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</si>
  <si>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</si>
  <si>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</si>
  <si>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</si>
  <si>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</si>
  <si>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</si>
  <si>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</si>
  <si>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</si>
  <si>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</si>
  <si>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</si>
  <si>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</si>
  <si>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</si>
  <si>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</si>
  <si>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</si>
  <si>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</si>
  <si>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</si>
  <si>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</si>
  <si>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</si>
  <si>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</si>
  <si>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</si>
  <si>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</si>
  <si>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</si>
  <si>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</si>
  <si>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</si>
  <si>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</si>
  <si>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</si>
  <si>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</si>
  <si>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</si>
  <si>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</si>
  <si>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</si>
  <si>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</si>
  <si>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</si>
  <si>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</si>
  <si>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</si>
  <si>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</si>
  <si>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</si>
  <si>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</si>
  <si>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</si>
  <si>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</si>
  <si>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</si>
  <si>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</si>
  <si>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</si>
  <si>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</si>
  <si>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</si>
  <si>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</si>
  <si>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</si>
  <si>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</si>
  <si>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</si>
  <si>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</si>
  <si>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</si>
  <si>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</si>
  <si>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</si>
  <si>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</si>
  <si>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</si>
  <si>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</si>
  <si>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</si>
  <si>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</si>
  <si>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</si>
  <si>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</si>
  <si>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</si>
  <si>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</si>
  <si>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</si>
  <si>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</si>
  <si>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</si>
  <si>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</si>
  <si>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</si>
  <si>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</si>
  <si>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</si>
  <si>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</si>
  <si>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</si>
  <si>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</si>
  <si>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</si>
  <si>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</si>
  <si>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</si>
  <si>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</si>
  <si>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</si>
  <si>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</si>
  <si>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</si>
  <si>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</si>
  <si>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</si>
  <si>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</si>
  <si>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施設名</t>
    <rPh sb="0" eb="2">
      <t>シセツ</t>
    </rPh>
    <rPh sb="2" eb="3">
      <t>メイ</t>
    </rPh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</si>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</sst>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2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42" fontId="7" fillId="2" borderId="85" xfId="0" applyNumberFormat="1" applyFont="1" applyFill="1" applyBorder="1" applyAlignment="1">
      <alignment horizontal="center" vertical="center"/>
    </xf>
    <xf numFmtId="42" fontId="7" fillId="2" borderId="86" xfId="0" applyNumberFormat="1" applyFont="1" applyFill="1" applyBorder="1" applyAlignment="1">
      <alignment horizontal="center" vertical="center"/>
    </xf>
    <xf numFmtId="42" fontId="7" fillId="2" borderId="8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 shrinkToFit="1"/>
    </xf>
    <xf numFmtId="176" fontId="9" fillId="0" borderId="103" xfId="0" applyNumberFormat="1" applyFont="1" applyBorder="1" applyAlignment="1">
      <alignment horizontal="center" vertical="center" shrinkToFit="1"/>
    </xf>
    <xf numFmtId="176" fontId="9" fillId="0" borderId="104" xfId="0" applyNumberFormat="1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  <xf numFmtId="42" fontId="7" fillId="0" borderId="2" xfId="0" applyNumberFormat="1" applyFont="1" applyBorder="1" applyAlignment="1">
      <alignment vertical="center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>
    <tabColor rgb="FFFF0000"/>
  </sheetPr>
  <dimension ref="B2:CV70"/>
  <sheetViews>
    <sheetView tabSelected="1" view="pageBreakPreview" topLeftCell="A38" zoomScale="70" zoomScaleSheetLayoutView="70" workbookViewId="0">
      <selection activeCell="BM63" sqref="BM63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43" width="2.7109375" style="2" customWidth="1"/>
    <col min="44" max="100" width="2.57031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53" t="s">
        <v>1</v>
      </c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AA2" s="61" t="s">
        <v>2</v>
      </c>
      <c r="AB2" s="61"/>
      <c r="AC2" s="61"/>
      <c r="AD2" s="61"/>
      <c r="AE2" s="61"/>
      <c r="AF2" s="61"/>
      <c r="AG2" s="158" t="s">
        <v>3</v>
      </c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</row>
    <row r="3" spans="2:55">
      <c r="B3" s="80" t="s">
        <v>4</v>
      </c>
      <c r="C3" s="81"/>
      <c r="D3" s="81"/>
      <c r="E3" s="82"/>
      <c r="F3" s="153" t="s">
        <v>5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7">
        <v>45535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52"/>
      <c r="AA4" s="61"/>
      <c r="AB4" s="61"/>
      <c r="AC4" s="61"/>
      <c r="AD4" s="61"/>
      <c r="AE4" s="61" t="s">
        <v>10</v>
      </c>
      <c r="AF4" s="61"/>
      <c r="AG4" s="156" t="s">
        <v>11</v>
      </c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</row>
    <row r="5" spans="2:55">
      <c r="B5" s="80" t="s">
        <v>7</v>
      </c>
      <c r="C5" s="81"/>
      <c r="D5" s="81"/>
      <c r="E5" s="82"/>
      <c r="F5" s="136" t="s">
        <v>8</v>
      </c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52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36" t="s">
        <v>16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52"/>
      <c r="AA6" s="61"/>
      <c r="AB6" s="61"/>
      <c r="AC6" s="61"/>
      <c r="AD6" s="61"/>
      <c r="AE6" s="61" t="s">
        <v>10</v>
      </c>
      <c r="AF6" s="61"/>
      <c r="AG6" s="156" t="s">
        <v>17</v>
      </c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6" t="s">
        <v>21</v>
      </c>
      <c r="AH7" s="137"/>
      <c r="AI7" s="137"/>
      <c r="AJ7" s="137"/>
      <c r="AK7" s="137"/>
      <c r="AL7" s="137"/>
      <c r="AM7" s="152"/>
      <c r="AN7" s="80" t="s">
        <v>22</v>
      </c>
      <c r="AO7" s="81"/>
      <c r="AP7" s="81"/>
      <c r="AQ7" s="81"/>
      <c r="AR7" s="82"/>
      <c r="AS7" s="153" t="s">
        <v>23</v>
      </c>
      <c r="AT7" s="154"/>
      <c r="AU7" s="154"/>
      <c r="AV7" s="154"/>
      <c r="AW7" s="154"/>
      <c r="AX7" s="155"/>
    </row>
    <row r="8" spans="2:55">
      <c r="B8" s="2"/>
      <c r="AA8" s="61" t="s">
        <v>24</v>
      </c>
      <c r="AB8" s="61"/>
      <c r="AC8" s="61"/>
      <c r="AD8" s="61"/>
      <c r="AE8" s="61"/>
      <c r="AF8" s="61"/>
      <c r="AG8" s="136" t="s">
        <v>25</v>
      </c>
      <c r="AH8" s="137"/>
      <c r="AI8" s="137"/>
      <c r="AJ8" s="137"/>
      <c r="AK8" s="137"/>
      <c r="AL8" s="137"/>
      <c r="AM8" s="152"/>
      <c r="AN8" s="80" t="s">
        <v>26</v>
      </c>
      <c r="AO8" s="81"/>
      <c r="AP8" s="81"/>
      <c r="AQ8" s="81"/>
      <c r="AR8" s="82"/>
      <c r="AS8" s="153" t="s">
        <v>27</v>
      </c>
      <c r="AT8" s="154"/>
      <c r="AU8" s="154"/>
      <c r="AV8" s="154"/>
      <c r="AW8" s="154"/>
      <c r="AX8" s="155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0"/>
      <c r="AG10" s="149" t="s">
        <v>31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1" t="s">
        <v>33</v>
      </c>
      <c r="U11" s="151" t="s">
        <v>33</v>
      </c>
      <c r="V11" s="151" t="s">
        <v>33</v>
      </c>
      <c r="W11" s="151" t="s">
        <v>33</v>
      </c>
      <c r="X11" s="151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 s="136" t="s">
        <v>36</v>
      </c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9">
        <v>10000000</v>
      </c>
      <c r="AT12" s="140"/>
      <c r="AU12" s="140"/>
      <c r="AV12" s="140"/>
      <c r="AW12" s="140"/>
      <c r="AX12" s="141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42" t="s">
        <v>38</v>
      </c>
      <c r="D16" s="143"/>
      <c r="E16" s="144"/>
      <c r="F16" s="143" t="s">
        <v>39</v>
      </c>
      <c r="G16" s="143"/>
      <c r="H16" s="143"/>
      <c r="I16" s="144"/>
      <c r="J16" s="143" t="s">
        <v>40</v>
      </c>
      <c r="K16" s="143"/>
      <c r="L16" s="143"/>
      <c r="M16" s="144"/>
      <c r="N16" s="145" t="s">
        <v>41</v>
      </c>
      <c r="O16" s="146"/>
      <c r="P16" s="145" t="s">
        <v>42</v>
      </c>
      <c r="Q16" s="147"/>
      <c r="R16" s="148"/>
    </row>
    <row r="17" spans="2:29">
      <c r="B17" s="6">
        <v>1</v>
      </c>
      <c r="C17" s="117" t="s">
        <v>43</v>
      </c>
      <c r="D17" s="118"/>
      <c r="E17" s="119"/>
      <c r="F17" s="117">
        <v>45392</v>
      </c>
      <c r="G17" s="118"/>
      <c r="H17" s="118"/>
      <c r="I17" s="119"/>
      <c r="J17" s="117">
        <v>45405</v>
      </c>
      <c r="K17" s="118"/>
      <c r="L17" s="118"/>
      <c r="M17" s="119"/>
      <c r="N17" s="120">
        <f t="shared" ref="N17:N36" si="0">IF(F17="","",J17-F17+1)</f>
        <v>14</v>
      </c>
      <c r="O17" s="121"/>
      <c r="P17" s="122" t="s">
        <v>44</v>
      </c>
      <c r="Q17" s="106"/>
      <c r="R17" s="109"/>
    </row>
    <row r="18" spans="2:29">
      <c r="B18" s="6">
        <v>2</v>
      </c>
      <c r="C18" s="117" t="s">
        <v>45</v>
      </c>
      <c r="D18" s="118"/>
      <c r="E18" s="119"/>
      <c r="F18" s="117">
        <v>45397</v>
      </c>
      <c r="G18" s="118"/>
      <c r="H18" s="118"/>
      <c r="I18" s="119"/>
      <c r="J18" s="117">
        <v>45402</v>
      </c>
      <c r="K18" s="118"/>
      <c r="L18" s="118"/>
      <c r="M18" s="119"/>
      <c r="N18" s="120">
        <f t="shared" si="0"/>
        <v>6</v>
      </c>
      <c r="O18" s="121"/>
      <c r="P18" s="122" t="s">
        <v>44</v>
      </c>
      <c r="Q18" s="106"/>
      <c r="R18" s="109"/>
    </row>
    <row r="19" spans="2:29">
      <c r="B19" s="6">
        <v>3</v>
      </c>
      <c r="C19" s="117" t="s">
        <v>46</v>
      </c>
      <c r="D19" s="118"/>
      <c r="E19" s="119"/>
      <c r="F19" s="117">
        <v>45417</v>
      </c>
      <c r="G19" s="118"/>
      <c r="H19" s="118"/>
      <c r="I19" s="119"/>
      <c r="J19" s="117">
        <v>45427</v>
      </c>
      <c r="K19" s="118"/>
      <c r="L19" s="118"/>
      <c r="M19" s="119"/>
      <c r="N19" s="120">
        <f t="shared" si="0"/>
        <v>11</v>
      </c>
      <c r="O19" s="121"/>
      <c r="P19" s="122" t="s">
        <v>47</v>
      </c>
      <c r="Q19" s="106"/>
      <c r="R19" s="109"/>
    </row>
    <row r="20" spans="2:29">
      <c r="B20" s="6">
        <v>4</v>
      </c>
      <c r="C20" s="117" t="s">
        <v>43</v>
      </c>
      <c r="D20" s="118"/>
      <c r="E20" s="119"/>
      <c r="F20" s="117">
        <v>45422</v>
      </c>
      <c r="G20" s="118"/>
      <c r="H20" s="118"/>
      <c r="I20" s="119"/>
      <c r="J20" s="117">
        <v>45435</v>
      </c>
      <c r="K20" s="118"/>
      <c r="L20" s="118"/>
      <c r="M20" s="119"/>
      <c r="N20" s="120">
        <f t="shared" si="0"/>
        <v>14</v>
      </c>
      <c r="O20" s="121"/>
      <c r="P20" s="122" t="s">
        <v>44</v>
      </c>
      <c r="Q20" s="106"/>
      <c r="R20" s="109"/>
    </row>
    <row r="21" spans="2:29">
      <c r="B21" s="6">
        <v>5</v>
      </c>
      <c r="C21" s="117" t="s">
        <v>46</v>
      </c>
      <c r="D21" s="118"/>
      <c r="E21" s="119"/>
      <c r="F21" s="117">
        <v>45448</v>
      </c>
      <c r="G21" s="118"/>
      <c r="H21" s="118"/>
      <c r="I21" s="119"/>
      <c r="J21" s="117">
        <v>45453</v>
      </c>
      <c r="K21" s="118"/>
      <c r="L21" s="118"/>
      <c r="M21" s="119"/>
      <c r="N21" s="120">
        <f t="shared" si="0"/>
        <v>6</v>
      </c>
      <c r="O21" s="121"/>
      <c r="P21" s="122" t="s">
        <v>47</v>
      </c>
      <c r="Q21" s="106"/>
      <c r="R21" s="109"/>
    </row>
    <row r="22" spans="2:29">
      <c r="B22" s="6">
        <v>6</v>
      </c>
      <c r="C22" s="117" t="s">
        <v>43</v>
      </c>
      <c r="D22" s="118"/>
      <c r="E22" s="119"/>
      <c r="F22" s="117">
        <v>45453</v>
      </c>
      <c r="G22" s="118"/>
      <c r="H22" s="118"/>
      <c r="I22" s="119"/>
      <c r="J22" s="117">
        <v>45466</v>
      </c>
      <c r="K22" s="118"/>
      <c r="L22" s="118"/>
      <c r="M22" s="119"/>
      <c r="N22" s="120">
        <f t="shared" si="0"/>
        <v>14</v>
      </c>
      <c r="O22" s="121"/>
      <c r="P22" s="122" t="s">
        <v>44</v>
      </c>
      <c r="Q22" s="106"/>
      <c r="R22" s="109"/>
    </row>
    <row r="23" spans="2:29">
      <c r="B23" s="6">
        <v>7</v>
      </c>
      <c r="C23" s="117" t="s">
        <v>48</v>
      </c>
      <c r="D23" s="118"/>
      <c r="E23" s="119"/>
      <c r="F23" s="117">
        <v>45458</v>
      </c>
      <c r="G23" s="118"/>
      <c r="H23" s="118"/>
      <c r="I23" s="119"/>
      <c r="J23" s="117">
        <v>45460</v>
      </c>
      <c r="K23" s="118"/>
      <c r="L23" s="118"/>
      <c r="M23" s="119"/>
      <c r="N23" s="120">
        <f t="shared" si="0"/>
        <v>3</v>
      </c>
      <c r="O23" s="121"/>
      <c r="P23" s="122" t="s">
        <v>47</v>
      </c>
      <c r="Q23" s="106"/>
      <c r="R23" s="109"/>
    </row>
    <row r="24" spans="2:29">
      <c r="B24" s="6">
        <v>8</v>
      </c>
      <c r="C24" s="117" t="s">
        <v>49</v>
      </c>
      <c r="D24" s="118"/>
      <c r="E24" s="119"/>
      <c r="F24" s="117">
        <v>45463</v>
      </c>
      <c r="G24" s="118"/>
      <c r="H24" s="118"/>
      <c r="I24" s="119"/>
      <c r="J24" s="117">
        <v>45474</v>
      </c>
      <c r="K24" s="118"/>
      <c r="L24" s="118"/>
      <c r="M24" s="119"/>
      <c r="N24" s="120">
        <f t="shared" si="0"/>
        <v>12</v>
      </c>
      <c r="O24" s="121"/>
      <c r="P24" s="122" t="s">
        <v>44</v>
      </c>
      <c r="Q24" s="106"/>
      <c r="R24" s="109"/>
    </row>
    <row r="25" spans="2:29">
      <c r="B25" s="6">
        <v>9</v>
      </c>
      <c r="C25" s="117" t="s">
        <v>46</v>
      </c>
      <c r="D25" s="118"/>
      <c r="E25" s="119"/>
      <c r="F25" s="117">
        <v>45478</v>
      </c>
      <c r="G25" s="118"/>
      <c r="H25" s="118"/>
      <c r="I25" s="119"/>
      <c r="J25" s="117">
        <v>45483</v>
      </c>
      <c r="K25" s="118"/>
      <c r="L25" s="118"/>
      <c r="M25" s="119"/>
      <c r="N25" s="120">
        <f t="shared" si="0"/>
        <v>6</v>
      </c>
      <c r="O25" s="121"/>
      <c r="P25" s="122" t="s">
        <v>47</v>
      </c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44</v>
      </c>
      <c r="V30" s="7"/>
      <c r="W30" s="7"/>
      <c r="X30" s="134">
        <f>COUNTIF(P17:R36,"脳損傷")</f>
        <v>5</v>
      </c>
      <c r="Y30" s="134"/>
      <c r="Z30" s="134"/>
      <c r="AA30" s="134">
        <f ca="1">SUMIF(P17:R36,"脳損傷",N17:O36)</f>
        <v>60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47</v>
      </c>
      <c r="V31" s="7"/>
      <c r="W31" s="7"/>
      <c r="X31" s="134">
        <f>COUNTIF(P17:R36,"脊髄損傷")</f>
        <v>4</v>
      </c>
      <c r="Y31" s="134"/>
      <c r="Z31" s="134"/>
      <c r="AA31" s="134">
        <f ca="1">SUMIF(P17:R36,"脊髄損傷",N17:O36)</f>
        <v>26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52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 ht="19.5" customHeight="1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53</v>
      </c>
      <c r="V34" s="129"/>
      <c r="W34" s="129"/>
      <c r="X34" s="129"/>
      <c r="Y34" s="129"/>
      <c r="Z34" s="129"/>
      <c r="AA34" s="129"/>
      <c r="AB34" s="130"/>
      <c r="AC34" s="112" t="s">
        <v>54</v>
      </c>
      <c r="AD34" s="113"/>
      <c r="AE34" s="114"/>
      <c r="AF34" s="115">
        <f>SUM(AF35:AH37)</f>
        <v>0</v>
      </c>
      <c r="AG34" s="115"/>
      <c r="AH34" s="115"/>
      <c r="AI34" s="113" t="s">
        <v>55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3" t="s">
        <v>56</v>
      </c>
      <c r="AD35" s="124"/>
      <c r="AE35" s="125"/>
      <c r="AF35" s="126"/>
      <c r="AG35" s="126"/>
      <c r="AH35" s="126"/>
      <c r="AI35" s="124" t="s">
        <v>55</v>
      </c>
      <c r="AJ35" s="124"/>
      <c r="AK35" s="127"/>
    </row>
    <row r="36" spans="2:55">
      <c r="B36" s="8">
        <v>20</v>
      </c>
      <c r="C36" s="94"/>
      <c r="D36" s="95"/>
      <c r="E36" s="96"/>
      <c r="F36" s="97"/>
      <c r="G36" s="98"/>
      <c r="H36" s="98"/>
      <c r="I36" s="99"/>
      <c r="J36" s="97"/>
      <c r="K36" s="98"/>
      <c r="L36" s="98"/>
      <c r="M36" s="99"/>
      <c r="N36" s="100" t="str">
        <f t="shared" si="0"/>
        <v/>
      </c>
      <c r="O36" s="101"/>
      <c r="P36" s="102"/>
      <c r="Q36" s="103"/>
      <c r="R36" s="104"/>
      <c r="U36" s="3"/>
      <c r="AC36" s="105" t="s">
        <v>57</v>
      </c>
      <c r="AD36" s="106"/>
      <c r="AE36" s="107"/>
      <c r="AF36" s="108"/>
      <c r="AG36" s="108"/>
      <c r="AH36" s="108"/>
      <c r="AI36" s="106" t="s">
        <v>55</v>
      </c>
      <c r="AJ36" s="106"/>
      <c r="AK36" s="109"/>
    </row>
    <row r="37" spans="2:55" ht="19.5" thickBot="1">
      <c r="B37" s="8" t="s">
        <v>58</v>
      </c>
      <c r="C37" s="84">
        <f>COUNTA(C17:E36)</f>
        <v>9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86</v>
      </c>
      <c r="O37" s="88"/>
      <c r="P37" s="87"/>
      <c r="Q37" s="89"/>
      <c r="R37" s="90"/>
      <c r="AC37" s="91" t="s">
        <v>59</v>
      </c>
      <c r="AD37" s="92"/>
      <c r="AE37" s="93"/>
      <c r="AF37" s="110"/>
      <c r="AG37" s="110"/>
      <c r="AH37" s="110"/>
      <c r="AI37" s="92" t="s">
        <v>55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3" t="s">
        <v>61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55"/>
      <c r="O41" s="55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0" t="s">
        <v>64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0" t="s">
        <v>69</v>
      </c>
      <c r="AC43" s="81"/>
      <c r="AD43" s="81"/>
      <c r="AE43" s="82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0" t="s">
        <v>15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45539</v>
      </c>
      <c r="O44" s="79"/>
      <c r="P44" s="79"/>
      <c r="Q44" s="79">
        <v>45542</v>
      </c>
      <c r="R44" s="79"/>
      <c r="S44" s="79"/>
      <c r="T44" s="61" t="s">
        <v>75</v>
      </c>
      <c r="U44" s="61"/>
      <c r="V44" s="61"/>
      <c r="W44" s="61"/>
      <c r="X44" s="522" t="s">
        <v>76</v>
      </c>
      <c r="Y44" s="522"/>
      <c r="Z44" s="522"/>
      <c r="AA44" s="522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45539</v>
      </c>
      <c r="O45" s="79"/>
      <c r="P45" s="79"/>
      <c r="Q45" s="79">
        <v>45542</v>
      </c>
      <c r="R45" s="79"/>
      <c r="S45" s="79"/>
      <c r="T45" s="61" t="s">
        <v>75</v>
      </c>
      <c r="U45" s="61"/>
      <c r="V45" s="61"/>
      <c r="W45" s="61"/>
      <c r="X45" s="522" t="s">
        <v>79</v>
      </c>
      <c r="Y45" s="522"/>
      <c r="Z45" s="522"/>
      <c r="AA45" s="522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522"/>
      <c r="Y46" s="522"/>
      <c r="Z46" s="522"/>
      <c r="AA46" s="522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522"/>
      <c r="Y47" s="522"/>
      <c r="Z47" s="522"/>
      <c r="AA47" s="522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0" t="s">
        <v>80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1" t="s">
        <v>81</v>
      </c>
      <c r="P50" s="162"/>
      <c r="Q50" s="162"/>
      <c r="R50" s="162"/>
      <c r="S50" s="162"/>
      <c r="T50" s="163"/>
      <c r="U50" s="161" t="s">
        <v>82</v>
      </c>
      <c r="V50" s="162"/>
      <c r="W50" s="162"/>
      <c r="X50" s="162"/>
      <c r="Y50" s="162"/>
      <c r="Z50" s="162"/>
      <c r="AA50" s="162"/>
      <c r="AB50" s="163"/>
      <c r="AC50" s="161" t="s">
        <v>83</v>
      </c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3"/>
      <c r="AS50" s="161" t="s">
        <v>84</v>
      </c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3"/>
      <c r="BI50" s="161" t="s">
        <v>85</v>
      </c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3"/>
    </row>
    <row r="51" spans="2:100" s="49" customFormat="1" ht="16.5" customHeight="1">
      <c r="B51" s="58"/>
      <c r="C51" s="164" t="s">
        <v>86</v>
      </c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75"/>
      <c r="O51" s="165" t="s">
        <v>87</v>
      </c>
      <c r="P51" s="164"/>
      <c r="Q51" s="164"/>
      <c r="R51" s="164" t="s">
        <v>88</v>
      </c>
      <c r="S51" s="164"/>
      <c r="T51" s="166"/>
      <c r="U51" s="167" t="s">
        <v>89</v>
      </c>
      <c r="V51" s="168"/>
      <c r="W51" s="168"/>
      <c r="X51" s="168"/>
      <c r="Y51" s="168" t="s">
        <v>90</v>
      </c>
      <c r="Z51" s="168"/>
      <c r="AA51" s="168"/>
      <c r="AB51" s="169"/>
      <c r="AC51" s="170" t="s">
        <v>91</v>
      </c>
      <c r="AD51" s="171"/>
      <c r="AE51" s="171"/>
      <c r="AF51" s="171"/>
      <c r="AG51" s="171" t="s">
        <v>92</v>
      </c>
      <c r="AH51" s="171"/>
      <c r="AI51" s="171"/>
      <c r="AJ51" s="171"/>
      <c r="AK51" s="171" t="s">
        <v>93</v>
      </c>
      <c r="AL51" s="171"/>
      <c r="AM51" s="171"/>
      <c r="AN51" s="171"/>
      <c r="AO51" s="171" t="s">
        <v>94</v>
      </c>
      <c r="AP51" s="171"/>
      <c r="AQ51" s="171"/>
      <c r="AR51" s="172"/>
      <c r="AS51" s="170" t="s">
        <v>95</v>
      </c>
      <c r="AT51" s="171"/>
      <c r="AU51" s="171"/>
      <c r="AV51" s="171"/>
      <c r="AW51" s="171" t="s">
        <v>92</v>
      </c>
      <c r="AX51" s="171"/>
      <c r="AY51" s="171"/>
      <c r="AZ51" s="171"/>
      <c r="BA51" s="171" t="s">
        <v>96</v>
      </c>
      <c r="BB51" s="171"/>
      <c r="BC51" s="171"/>
      <c r="BD51" s="171"/>
      <c r="BE51" s="171" t="s">
        <v>94</v>
      </c>
      <c r="BF51" s="171"/>
      <c r="BG51" s="171"/>
      <c r="BH51" s="172"/>
      <c r="BI51" s="173" t="s">
        <v>97</v>
      </c>
      <c r="BJ51" s="76"/>
      <c r="BK51" s="77"/>
      <c r="BL51" s="75" t="s">
        <v>98</v>
      </c>
      <c r="BM51" s="76"/>
      <c r="BN51" s="77"/>
      <c r="BO51" s="75" t="s">
        <v>99</v>
      </c>
      <c r="BP51" s="76"/>
      <c r="BQ51" s="77"/>
      <c r="BR51" s="75" t="s">
        <v>100</v>
      </c>
      <c r="BS51" s="76"/>
      <c r="BT51" s="77"/>
      <c r="BU51" s="164" t="s">
        <v>101</v>
      </c>
      <c r="BV51" s="164"/>
      <c r="BW51" s="164"/>
      <c r="BX51" s="164"/>
      <c r="BY51" s="164" t="s">
        <v>102</v>
      </c>
      <c r="BZ51" s="164"/>
      <c r="CA51" s="164"/>
      <c r="CB51" s="164"/>
      <c r="CC51" s="164" t="s">
        <v>92</v>
      </c>
      <c r="CD51" s="164"/>
      <c r="CE51" s="164"/>
      <c r="CF51" s="164"/>
      <c r="CG51" s="164" t="s">
        <v>103</v>
      </c>
      <c r="CH51" s="164"/>
      <c r="CI51" s="164"/>
      <c r="CJ51" s="164"/>
      <c r="CK51" s="164" t="s">
        <v>104</v>
      </c>
      <c r="CL51" s="164"/>
      <c r="CM51" s="164"/>
      <c r="CN51" s="164"/>
      <c r="CO51" s="164"/>
      <c r="CP51" s="164"/>
      <c r="CQ51" s="164"/>
      <c r="CR51" s="164"/>
      <c r="CS51" s="164" t="s">
        <v>105</v>
      </c>
      <c r="CT51" s="164"/>
      <c r="CU51" s="164"/>
      <c r="CV51" s="166"/>
    </row>
    <row r="52" spans="2:100" s="49" customFormat="1">
      <c r="B52" s="58">
        <v>5</v>
      </c>
      <c r="C52" s="175" t="s">
        <v>106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6"/>
      <c r="O52" s="177">
        <v>45026</v>
      </c>
      <c r="P52" s="178"/>
      <c r="Q52" s="178"/>
      <c r="R52" s="178">
        <v>45028</v>
      </c>
      <c r="S52" s="178"/>
      <c r="T52" s="179"/>
      <c r="U52" s="180" t="s">
        <v>107</v>
      </c>
      <c r="V52" s="181"/>
      <c r="W52" s="181"/>
      <c r="X52" s="181"/>
      <c r="Y52" s="182" t="s">
        <v>108</v>
      </c>
      <c r="Z52" s="182"/>
      <c r="AA52" s="182"/>
      <c r="AB52" s="183"/>
      <c r="AC52" s="184">
        <v>500</v>
      </c>
      <c r="AD52" s="185"/>
      <c r="AE52" s="185"/>
      <c r="AF52" s="185"/>
      <c r="AG52" s="185">
        <v>90</v>
      </c>
      <c r="AH52" s="185"/>
      <c r="AI52" s="185"/>
      <c r="AJ52" s="185"/>
      <c r="AK52" s="186">
        <f>AC52</f>
        <v>500</v>
      </c>
      <c r="AL52" s="186"/>
      <c r="AM52" s="186"/>
      <c r="AN52" s="186"/>
      <c r="AO52" s="174">
        <f>IF(U52="","",AK52-AG52)</f>
        <v>410</v>
      </c>
      <c r="AP52" s="174"/>
      <c r="AQ52" s="174"/>
      <c r="AR52" s="187"/>
      <c r="AS52" s="185">
        <v>10000</v>
      </c>
      <c r="AT52" s="185"/>
      <c r="AU52" s="185"/>
      <c r="AV52" s="185"/>
      <c r="AW52" s="188">
        <v>5000</v>
      </c>
      <c r="AX52" s="188"/>
      <c r="AY52" s="188"/>
      <c r="AZ52" s="188"/>
      <c r="BA52" s="186">
        <f>AS52</f>
        <v>10000</v>
      </c>
      <c r="BB52" s="186"/>
      <c r="BC52" s="186"/>
      <c r="BD52" s="186"/>
      <c r="BE52" s="189">
        <f>IF(U52="","",BA52-AW52)</f>
        <v>5000</v>
      </c>
      <c r="BF52" s="189"/>
      <c r="BG52" s="189"/>
      <c r="BH52" s="190"/>
      <c r="BI52" s="191">
        <v>50000</v>
      </c>
      <c r="BJ52" s="192"/>
      <c r="BK52" s="193"/>
      <c r="BL52" s="194">
        <v>2000</v>
      </c>
      <c r="BM52" s="192"/>
      <c r="BN52" s="193"/>
      <c r="BO52" s="194">
        <v>20500</v>
      </c>
      <c r="BP52" s="192"/>
      <c r="BQ52" s="193"/>
      <c r="BR52" s="194">
        <v>50000</v>
      </c>
      <c r="BS52" s="192"/>
      <c r="BT52" s="193"/>
      <c r="BU52" s="159">
        <f>SUM(BI52:BT52)</f>
        <v>122500</v>
      </c>
      <c r="BV52" s="159"/>
      <c r="BW52" s="159"/>
      <c r="BX52" s="159"/>
      <c r="BY52" s="174">
        <f>BU52-CC52</f>
        <v>121500</v>
      </c>
      <c r="BZ52" s="174"/>
      <c r="CA52" s="174"/>
      <c r="CB52" s="174"/>
      <c r="CC52" s="185">
        <v>1000</v>
      </c>
      <c r="CD52" s="185"/>
      <c r="CE52" s="185"/>
      <c r="CF52" s="185"/>
      <c r="CG52" s="195" t="s">
        <v>109</v>
      </c>
      <c r="CH52" s="195"/>
      <c r="CI52" s="195"/>
      <c r="CJ52" s="195"/>
      <c r="CK52" s="195" t="s">
        <v>110</v>
      </c>
      <c r="CL52" s="195"/>
      <c r="CM52" s="195"/>
      <c r="CN52" s="195"/>
      <c r="CO52" s="195"/>
      <c r="CP52" s="195"/>
      <c r="CQ52" s="195"/>
      <c r="CR52" s="195"/>
      <c r="CS52" s="196">
        <v>10</v>
      </c>
      <c r="CT52" s="196"/>
      <c r="CU52" s="196"/>
      <c r="CV52" s="197"/>
    </row>
    <row r="53" spans="2:100" s="49" customFormat="1">
      <c r="B53" s="58">
        <v>6</v>
      </c>
      <c r="C53" s="175" t="s">
        <v>111</v>
      </c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6"/>
      <c r="O53" s="177">
        <v>45202</v>
      </c>
      <c r="P53" s="178"/>
      <c r="Q53" s="178"/>
      <c r="R53" s="178">
        <v>45203</v>
      </c>
      <c r="S53" s="178"/>
      <c r="T53" s="179"/>
      <c r="U53" s="180" t="s">
        <v>112</v>
      </c>
      <c r="V53" s="181"/>
      <c r="W53" s="181"/>
      <c r="X53" s="181"/>
      <c r="Y53" s="182" t="s">
        <v>113</v>
      </c>
      <c r="Z53" s="182"/>
      <c r="AA53" s="182"/>
      <c r="AB53" s="183"/>
      <c r="AC53" s="184">
        <v>7000</v>
      </c>
      <c r="AD53" s="185"/>
      <c r="AE53" s="185"/>
      <c r="AF53" s="185"/>
      <c r="AG53" s="185">
        <v>80</v>
      </c>
      <c r="AH53" s="185"/>
      <c r="AI53" s="185"/>
      <c r="AJ53" s="185"/>
      <c r="AK53" s="186">
        <f>AC53</f>
        <v>7000</v>
      </c>
      <c r="AL53" s="186"/>
      <c r="AM53" s="186"/>
      <c r="AN53" s="186"/>
      <c r="AO53" s="174">
        <f>IF(U53="","",AK53-AG53)</f>
        <v>6920</v>
      </c>
      <c r="AP53" s="174"/>
      <c r="AQ53" s="174"/>
      <c r="AR53" s="187"/>
      <c r="AS53" s="185">
        <v>10000</v>
      </c>
      <c r="AT53" s="185"/>
      <c r="AU53" s="185"/>
      <c r="AV53" s="185"/>
      <c r="AW53" s="188">
        <v>5000</v>
      </c>
      <c r="AX53" s="188"/>
      <c r="AY53" s="188"/>
      <c r="AZ53" s="188"/>
      <c r="BA53" s="186">
        <f>AS53</f>
        <v>10000</v>
      </c>
      <c r="BB53" s="186"/>
      <c r="BC53" s="186"/>
      <c r="BD53" s="186"/>
      <c r="BE53" s="189">
        <f>IF(U52="","",BA53-AW53)</f>
        <v>5000</v>
      </c>
      <c r="BF53" s="189"/>
      <c r="BG53" s="189"/>
      <c r="BH53" s="190"/>
      <c r="BI53" s="191">
        <v>8000</v>
      </c>
      <c r="BJ53" s="192"/>
      <c r="BK53" s="193"/>
      <c r="BL53" s="194">
        <v>488</v>
      </c>
      <c r="BM53" s="192"/>
      <c r="BN53" s="193"/>
      <c r="BO53" s="194">
        <v>100</v>
      </c>
      <c r="BP53" s="192"/>
      <c r="BQ53" s="193"/>
      <c r="BR53" s="194">
        <v>50</v>
      </c>
      <c r="BS53" s="192"/>
      <c r="BT53" s="193"/>
      <c r="BU53" s="159">
        <f>SUM(BI53:BT53)</f>
        <v>8638</v>
      </c>
      <c r="BV53" s="159"/>
      <c r="BW53" s="159"/>
      <c r="BX53" s="159"/>
      <c r="BY53" s="174">
        <f>BU53-CC53</f>
        <v>7638</v>
      </c>
      <c r="BZ53" s="174"/>
      <c r="CA53" s="174"/>
      <c r="CB53" s="174"/>
      <c r="CC53" s="185">
        <v>1000</v>
      </c>
      <c r="CD53" s="185"/>
      <c r="CE53" s="185"/>
      <c r="CF53" s="185"/>
      <c r="CG53" s="195" t="s">
        <v>114</v>
      </c>
      <c r="CH53" s="195"/>
      <c r="CI53" s="195"/>
      <c r="CJ53" s="195"/>
      <c r="CK53" s="195" t="s">
        <v>110</v>
      </c>
      <c r="CL53" s="195"/>
      <c r="CM53" s="195"/>
      <c r="CN53" s="195"/>
      <c r="CO53" s="195"/>
      <c r="CP53" s="195"/>
      <c r="CQ53" s="195"/>
      <c r="CR53" s="195"/>
      <c r="CS53" s="196">
        <v>20</v>
      </c>
      <c r="CT53" s="196"/>
      <c r="CU53" s="196"/>
      <c r="CV53" s="197"/>
    </row>
    <row r="54" spans="2:100" s="49" customFormat="1">
      <c r="B54" s="58">
        <v>7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98"/>
      <c r="O54" s="199"/>
      <c r="P54" s="178"/>
      <c r="Q54" s="178"/>
      <c r="R54" s="178"/>
      <c r="S54" s="178"/>
      <c r="T54" s="179"/>
      <c r="U54" s="180"/>
      <c r="V54" s="181"/>
      <c r="W54" s="181"/>
      <c r="X54" s="181"/>
      <c r="Y54" s="182"/>
      <c r="Z54" s="182"/>
      <c r="AA54" s="182"/>
      <c r="AB54" s="183"/>
      <c r="AC54" s="184"/>
      <c r="AD54" s="185"/>
      <c r="AE54" s="185"/>
      <c r="AF54" s="185"/>
      <c r="AG54" s="185"/>
      <c r="AH54" s="185"/>
      <c r="AI54" s="185"/>
      <c r="AJ54" s="185"/>
      <c r="AK54" s="186">
        <f>AC54</f>
        <v>0</v>
      </c>
      <c r="AL54" s="186"/>
      <c r="AM54" s="186"/>
      <c r="AN54" s="186"/>
      <c r="AO54" s="174" t="str">
        <f>IF(U54="","",AK54-AG54)</f>
        <v/>
      </c>
      <c r="AP54" s="174"/>
      <c r="AQ54" s="174"/>
      <c r="AR54" s="187"/>
      <c r="AS54" s="184"/>
      <c r="AT54" s="185"/>
      <c r="AU54" s="185"/>
      <c r="AV54" s="185"/>
      <c r="AW54" s="188"/>
      <c r="AX54" s="188"/>
      <c r="AY54" s="188"/>
      <c r="AZ54" s="188"/>
      <c r="BA54" s="186">
        <f>AS54</f>
        <v>0</v>
      </c>
      <c r="BB54" s="186"/>
      <c r="BC54" s="186"/>
      <c r="BD54" s="186"/>
      <c r="BE54" s="189">
        <f>IF(U53="","",BA54-AW54)</f>
        <v>0</v>
      </c>
      <c r="BF54" s="189"/>
      <c r="BG54" s="189"/>
      <c r="BH54" s="190"/>
      <c r="BI54" s="191"/>
      <c r="BJ54" s="192"/>
      <c r="BK54" s="193"/>
      <c r="BL54" s="194"/>
      <c r="BM54" s="192"/>
      <c r="BN54" s="193"/>
      <c r="BO54" s="194"/>
      <c r="BP54" s="192"/>
      <c r="BQ54" s="193"/>
      <c r="BR54" s="194"/>
      <c r="BS54" s="192"/>
      <c r="BT54" s="193"/>
      <c r="BU54" s="159">
        <f>SUM(BI54:BT54)</f>
        <v>0</v>
      </c>
      <c r="BV54" s="159"/>
      <c r="BW54" s="159"/>
      <c r="BX54" s="159"/>
      <c r="BY54" s="174">
        <f t="shared" ref="BY54:BY56" si="2">BU54-CC54</f>
        <v>0</v>
      </c>
      <c r="BZ54" s="174"/>
      <c r="CA54" s="174"/>
      <c r="CB54" s="174"/>
      <c r="CC54" s="185"/>
      <c r="CD54" s="185"/>
      <c r="CE54" s="185"/>
      <c r="CF54" s="18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6"/>
      <c r="CT54" s="196"/>
      <c r="CU54" s="196"/>
      <c r="CV54" s="197"/>
    </row>
    <row r="55" spans="2:100" s="49" customFormat="1">
      <c r="B55" s="58">
        <v>8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98"/>
      <c r="O55" s="199"/>
      <c r="P55" s="178"/>
      <c r="Q55" s="178"/>
      <c r="R55" s="178"/>
      <c r="S55" s="178"/>
      <c r="T55" s="179"/>
      <c r="U55" s="180"/>
      <c r="V55" s="181"/>
      <c r="W55" s="181"/>
      <c r="X55" s="181"/>
      <c r="Y55" s="182"/>
      <c r="Z55" s="182"/>
      <c r="AA55" s="182"/>
      <c r="AB55" s="183"/>
      <c r="AC55" s="184"/>
      <c r="AD55" s="185"/>
      <c r="AE55" s="185"/>
      <c r="AF55" s="185"/>
      <c r="AG55" s="185"/>
      <c r="AH55" s="185"/>
      <c r="AI55" s="185"/>
      <c r="AJ55" s="185"/>
      <c r="AK55" s="186">
        <f>AC55</f>
        <v>0</v>
      </c>
      <c r="AL55" s="186"/>
      <c r="AM55" s="186"/>
      <c r="AN55" s="186"/>
      <c r="AO55" s="174" t="str">
        <f>IF(U55="","",AK55-AG55)</f>
        <v/>
      </c>
      <c r="AP55" s="174"/>
      <c r="AQ55" s="174"/>
      <c r="AR55" s="187"/>
      <c r="AS55" s="184"/>
      <c r="AT55" s="185"/>
      <c r="AU55" s="185"/>
      <c r="AV55" s="185"/>
      <c r="AW55" s="188"/>
      <c r="AX55" s="188"/>
      <c r="AY55" s="188"/>
      <c r="AZ55" s="188"/>
      <c r="BA55" s="186">
        <f>AS55</f>
        <v>0</v>
      </c>
      <c r="BB55" s="186"/>
      <c r="BC55" s="186"/>
      <c r="BD55" s="186"/>
      <c r="BE55" s="189" t="str">
        <f>IF(U54="","",BA55-AW55)</f>
        <v/>
      </c>
      <c r="BF55" s="189"/>
      <c r="BG55" s="189"/>
      <c r="BH55" s="190"/>
      <c r="BI55" s="191"/>
      <c r="BJ55" s="192"/>
      <c r="BK55" s="193"/>
      <c r="BL55" s="194"/>
      <c r="BM55" s="192"/>
      <c r="BN55" s="193"/>
      <c r="BO55" s="194"/>
      <c r="BP55" s="192"/>
      <c r="BQ55" s="193"/>
      <c r="BR55" s="194"/>
      <c r="BS55" s="192"/>
      <c r="BT55" s="193"/>
      <c r="BU55" s="159">
        <f>SUM(BI55:BT55)</f>
        <v>0</v>
      </c>
      <c r="BV55" s="159"/>
      <c r="BW55" s="159"/>
      <c r="BX55" s="159"/>
      <c r="BY55" s="174">
        <f t="shared" si="2"/>
        <v>0</v>
      </c>
      <c r="BZ55" s="174"/>
      <c r="CA55" s="174"/>
      <c r="CB55" s="174"/>
      <c r="CC55" s="185"/>
      <c r="CD55" s="185"/>
      <c r="CE55" s="185"/>
      <c r="CF55" s="18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  <c r="CR55" s="195"/>
      <c r="CS55" s="196"/>
      <c r="CT55" s="196"/>
      <c r="CU55" s="196"/>
      <c r="CV55" s="197"/>
    </row>
    <row r="56" spans="2:100" s="49" customFormat="1">
      <c r="B56" s="58">
        <v>9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98"/>
      <c r="O56" s="203"/>
      <c r="P56" s="204"/>
      <c r="Q56" s="204"/>
      <c r="R56" s="204"/>
      <c r="S56" s="204"/>
      <c r="T56" s="205"/>
      <c r="U56" s="206"/>
      <c r="V56" s="207"/>
      <c r="W56" s="207"/>
      <c r="X56" s="207"/>
      <c r="Y56" s="208"/>
      <c r="Z56" s="208"/>
      <c r="AA56" s="208"/>
      <c r="AB56" s="209"/>
      <c r="AC56" s="210"/>
      <c r="AD56" s="211"/>
      <c r="AE56" s="211"/>
      <c r="AF56" s="211"/>
      <c r="AG56" s="211"/>
      <c r="AH56" s="211"/>
      <c r="AI56" s="211"/>
      <c r="AJ56" s="211"/>
      <c r="AK56" s="212">
        <f>AC56</f>
        <v>0</v>
      </c>
      <c r="AL56" s="212"/>
      <c r="AM56" s="212"/>
      <c r="AN56" s="212"/>
      <c r="AO56" s="213" t="str">
        <f>IF(U56="","",AK56-AG56)</f>
        <v/>
      </c>
      <c r="AP56" s="213"/>
      <c r="AQ56" s="213"/>
      <c r="AR56" s="214"/>
      <c r="AS56" s="210"/>
      <c r="AT56" s="211"/>
      <c r="AU56" s="211"/>
      <c r="AV56" s="211"/>
      <c r="AW56" s="215"/>
      <c r="AX56" s="215"/>
      <c r="AY56" s="215"/>
      <c r="AZ56" s="215"/>
      <c r="BA56" s="212">
        <f>AS56</f>
        <v>0</v>
      </c>
      <c r="BB56" s="212"/>
      <c r="BC56" s="212"/>
      <c r="BD56" s="212"/>
      <c r="BE56" s="216" t="str">
        <f>IF(U55="","",BA56-AW56)</f>
        <v/>
      </c>
      <c r="BF56" s="216"/>
      <c r="BG56" s="216"/>
      <c r="BH56" s="217"/>
      <c r="BI56" s="218"/>
      <c r="BJ56" s="219"/>
      <c r="BK56" s="220"/>
      <c r="BL56" s="221"/>
      <c r="BM56" s="219"/>
      <c r="BN56" s="220"/>
      <c r="BO56" s="221"/>
      <c r="BP56" s="219"/>
      <c r="BQ56" s="220"/>
      <c r="BR56" s="221"/>
      <c r="BS56" s="219"/>
      <c r="BT56" s="220"/>
      <c r="BU56" s="222">
        <f>SUM(BI56:BT56)</f>
        <v>0</v>
      </c>
      <c r="BV56" s="222"/>
      <c r="BW56" s="222"/>
      <c r="BX56" s="222"/>
      <c r="BY56" s="213">
        <f t="shared" si="2"/>
        <v>0</v>
      </c>
      <c r="BZ56" s="213"/>
      <c r="CA56" s="213"/>
      <c r="CB56" s="213"/>
      <c r="CC56" s="211"/>
      <c r="CD56" s="211"/>
      <c r="CE56" s="211"/>
      <c r="CF56" s="211"/>
      <c r="CG56" s="200"/>
      <c r="CH56" s="200"/>
      <c r="CI56" s="200"/>
      <c r="CJ56" s="200"/>
      <c r="CK56" s="200"/>
      <c r="CL56" s="200"/>
      <c r="CM56" s="200"/>
      <c r="CN56" s="200"/>
      <c r="CO56" s="200"/>
      <c r="CP56" s="200"/>
      <c r="CQ56" s="200"/>
      <c r="CR56" s="200"/>
      <c r="CS56" s="201"/>
      <c r="CT56" s="201"/>
      <c r="CU56" s="201"/>
      <c r="CV56" s="202"/>
    </row>
    <row r="57" spans="2:100" customFormat="1" ht="13.5"/>
    <row r="58" spans="2:100" s="12" customFormat="1" ht="15" customHeight="1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26" t="s">
        <v>116</v>
      </c>
      <c r="C60" s="227"/>
      <c r="D60" s="227"/>
      <c r="E60" s="227"/>
      <c r="F60" s="227"/>
      <c r="G60" s="227"/>
      <c r="H60" s="227"/>
      <c r="I60" s="227"/>
      <c r="J60" s="228"/>
      <c r="K60" s="238" t="s">
        <v>117</v>
      </c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9"/>
    </row>
    <row r="61" spans="2:100" s="12" customFormat="1" ht="15" customHeight="1">
      <c r="B61" s="229" t="s">
        <v>118</v>
      </c>
      <c r="C61" s="230"/>
      <c r="D61" s="230"/>
      <c r="E61" s="230"/>
      <c r="F61" s="230"/>
      <c r="G61" s="230"/>
      <c r="H61" s="230"/>
      <c r="I61" s="230"/>
      <c r="J61" s="231"/>
      <c r="K61" s="240" t="s">
        <v>119</v>
      </c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1"/>
    </row>
    <row r="62" spans="2:100" s="12" customFormat="1" ht="15" customHeight="1">
      <c r="B62" s="232"/>
      <c r="C62" s="233"/>
      <c r="D62" s="233"/>
      <c r="E62" s="233"/>
      <c r="F62" s="233"/>
      <c r="G62" s="233"/>
      <c r="H62" s="233"/>
      <c r="I62" s="233"/>
      <c r="J62" s="234"/>
      <c r="K62" s="147" t="s">
        <v>120</v>
      </c>
      <c r="L62" s="147"/>
      <c r="M62" s="147"/>
      <c r="N62" s="147"/>
      <c r="O62" s="147"/>
      <c r="P62" s="147"/>
      <c r="Q62" s="147"/>
      <c r="R62" s="146"/>
      <c r="S62" s="145" t="s">
        <v>68</v>
      </c>
      <c r="T62" s="147"/>
      <c r="U62" s="147"/>
      <c r="V62" s="147"/>
      <c r="W62" s="146"/>
      <c r="X62" s="145" t="s">
        <v>13</v>
      </c>
      <c r="Y62" s="147"/>
      <c r="Z62" s="147"/>
      <c r="AA62" s="147"/>
      <c r="AB62" s="146"/>
      <c r="AC62" s="145" t="s">
        <v>121</v>
      </c>
      <c r="AD62" s="147"/>
      <c r="AE62" s="147"/>
      <c r="AF62" s="147"/>
      <c r="AG62" s="147"/>
      <c r="AH62" s="147"/>
      <c r="AI62" s="147"/>
      <c r="AJ62" s="146"/>
      <c r="AK62" s="145" t="s">
        <v>122</v>
      </c>
      <c r="AL62" s="147"/>
      <c r="AM62" s="147"/>
      <c r="AN62" s="147"/>
      <c r="AO62" s="146"/>
      <c r="AP62" s="145" t="s">
        <v>123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8"/>
    </row>
    <row r="63" spans="2:100" s="12" customFormat="1" ht="15" customHeight="1">
      <c r="B63" s="235" t="s">
        <v>124</v>
      </c>
      <c r="C63" s="236"/>
      <c r="D63" s="236"/>
      <c r="E63" s="236"/>
      <c r="F63" s="236"/>
      <c r="G63" s="236"/>
      <c r="H63" s="236"/>
      <c r="I63" s="236"/>
      <c r="J63" s="237"/>
      <c r="K63" s="242" t="s">
        <v>125</v>
      </c>
      <c r="L63" s="242"/>
      <c r="M63" s="242"/>
      <c r="N63" s="242"/>
      <c r="O63" s="242"/>
      <c r="P63" s="242"/>
      <c r="Q63" s="242"/>
      <c r="R63" s="243"/>
      <c r="S63" s="244" t="s">
        <v>126</v>
      </c>
      <c r="T63" s="242"/>
      <c r="U63" s="242"/>
      <c r="V63" s="242"/>
      <c r="W63" s="243"/>
      <c r="X63" s="244" t="s">
        <v>127</v>
      </c>
      <c r="Y63" s="242"/>
      <c r="Z63" s="242"/>
      <c r="AA63" s="242"/>
      <c r="AB63" s="243"/>
      <c r="AC63" s="244" t="s">
        <v>128</v>
      </c>
      <c r="AD63" s="242"/>
      <c r="AE63" s="242"/>
      <c r="AF63" s="242"/>
      <c r="AG63" s="242"/>
      <c r="AH63" s="242"/>
      <c r="AI63" s="242"/>
      <c r="AJ63" s="243"/>
      <c r="AK63" s="245" t="s">
        <v>129</v>
      </c>
      <c r="AL63" s="246"/>
      <c r="AM63" s="246"/>
      <c r="AN63" s="246"/>
      <c r="AO63" s="247"/>
      <c r="AP63" s="248" t="s">
        <v>130</v>
      </c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50"/>
    </row>
    <row r="64" spans="2:100" s="12" customFormat="1" ht="15" customHeight="1">
      <c r="B64" s="229" t="s">
        <v>131</v>
      </c>
      <c r="C64" s="230"/>
      <c r="D64" s="230"/>
      <c r="E64" s="230"/>
      <c r="F64" s="230"/>
      <c r="G64" s="230"/>
      <c r="H64" s="230"/>
      <c r="I64" s="230"/>
      <c r="J64" s="231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3" t="s">
        <v>136</v>
      </c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5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/>
  <mergeCells count="415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F2:X7 AG2:AX6 AG7:AM8 AS7:AX8 AG9:AX10 T11:X12">
    <cfRule type="containsBlanks" dxfId="15" priority="8">
      <formula>LEN(TRIM(F2))=0</formula>
    </cfRule>
  </conditionalFormatting>
  <conditionalFormatting sqref="C17:M36 P17:R36 AF35:AH37">
    <cfRule type="containsBlanks" dxfId="14" priority="7">
      <formula>LEN(TRIM(C17))=0</formula>
    </cfRule>
  </conditionalFormatting>
  <conditionalFormatting sqref="C44:AI47 AR44:BC47">
    <cfRule type="containsBlanks" dxfId="13" priority="6">
      <formula>LEN(TRIM(C44))=0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C52:AJ56">
    <cfRule type="containsBlanks" dxfId="11" priority="3">
      <formula>LEN(TRIM(C52))=0</formula>
    </cfRule>
  </conditionalFormatting>
  <conditionalFormatting sqref="CC52:CV56">
    <cfRule type="containsBlanks" dxfId="10" priority="4">
      <formula>LEN(TRIM(CC52))=0</formula>
    </cfRule>
  </conditionalFormatting>
  <conditionalFormatting sqref="AS52:AZ56">
    <cfRule type="containsBlanks" dxfId="9" priority="2">
      <formula>LEN(TRIM(AS52))=0</formula>
    </cfRule>
  </conditionalFormatting>
  <conditionalFormatting sqref="BI52:BI56 BL52:BL56 BO52:BO56 BR52:BR56">
    <cfRule type="containsBlanks" dxfId="8" priority="1">
      <formula>LEN(TRIM(BI52))=0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CV70"/>
  <sheetViews>
    <sheetView view="pageBreakPreview" topLeftCell="A43" zoomScaleSheetLayoutView="100" workbookViewId="0">
      <selection activeCell="BL67" sqref="BL67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43" width="2.7109375" style="2" customWidth="1"/>
    <col min="44" max="100" width="2.57031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AA2" s="61" t="s">
        <v>2</v>
      </c>
      <c r="AB2" s="61"/>
      <c r="AC2" s="61"/>
      <c r="AD2" s="61"/>
      <c r="AE2" s="61"/>
      <c r="AF2" s="61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</row>
    <row r="3" spans="2:55">
      <c r="B3" s="80" t="s">
        <v>4</v>
      </c>
      <c r="C3" s="81"/>
      <c r="D3" s="81"/>
      <c r="E3" s="82"/>
      <c r="F3" s="153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52"/>
      <c r="AA4" s="61"/>
      <c r="AB4" s="61"/>
      <c r="AC4" s="61"/>
      <c r="AD4" s="61"/>
      <c r="AE4" s="61" t="s">
        <v>10</v>
      </c>
      <c r="AF4" s="61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</row>
    <row r="5" spans="2:55">
      <c r="B5" s="80" t="s">
        <v>7</v>
      </c>
      <c r="C5" s="81"/>
      <c r="D5" s="81"/>
      <c r="E5" s="82"/>
      <c r="F5" s="136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52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36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52"/>
      <c r="AA6" s="61"/>
      <c r="AB6" s="61"/>
      <c r="AC6" s="61"/>
      <c r="AD6" s="61"/>
      <c r="AE6" s="61" t="s">
        <v>10</v>
      </c>
      <c r="AF6" s="61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</row>
    <row r="7" spans="2:5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6"/>
      <c r="AH7" s="137"/>
      <c r="AI7" s="137"/>
      <c r="AJ7" s="137"/>
      <c r="AK7" s="137"/>
      <c r="AL7" s="137"/>
      <c r="AM7" s="152"/>
      <c r="AN7" s="80" t="s">
        <v>22</v>
      </c>
      <c r="AO7" s="81"/>
      <c r="AP7" s="81"/>
      <c r="AQ7" s="81"/>
      <c r="AR7" s="82"/>
      <c r="AS7" s="153"/>
      <c r="AT7" s="154"/>
      <c r="AU7" s="154"/>
      <c r="AV7" s="154"/>
      <c r="AW7" s="154"/>
      <c r="AX7" s="155"/>
    </row>
    <row r="8" spans="2:55">
      <c r="B8" s="2"/>
      <c r="AA8" s="61" t="s">
        <v>24</v>
      </c>
      <c r="AB8" s="61"/>
      <c r="AC8" s="61"/>
      <c r="AD8" s="61"/>
      <c r="AE8" s="61"/>
      <c r="AF8" s="61"/>
      <c r="AG8" s="136"/>
      <c r="AH8" s="137"/>
      <c r="AI8" s="137"/>
      <c r="AJ8" s="137"/>
      <c r="AK8" s="137"/>
      <c r="AL8" s="137"/>
      <c r="AM8" s="152"/>
      <c r="AN8" s="80" t="s">
        <v>26</v>
      </c>
      <c r="AO8" s="81"/>
      <c r="AP8" s="81"/>
      <c r="AQ8" s="81"/>
      <c r="AR8" s="82"/>
      <c r="AS8" s="153"/>
      <c r="AT8" s="154"/>
      <c r="AU8" s="154"/>
      <c r="AV8" s="154"/>
      <c r="AW8" s="154"/>
      <c r="AX8" s="155"/>
    </row>
    <row r="9" spans="2:5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145</v>
      </c>
      <c r="AB10" s="61"/>
      <c r="AC10" s="61"/>
      <c r="AD10" s="61"/>
      <c r="AE10" s="61"/>
      <c r="AF10" s="258"/>
      <c r="AG10" s="155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1"/>
      <c r="U11" s="151"/>
      <c r="V11" s="151"/>
      <c r="W11" s="151"/>
      <c r="X11" s="151"/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 s="136" t="s">
        <v>36</v>
      </c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39">
        <v>10000000</v>
      </c>
      <c r="AT12" s="140"/>
      <c r="AU12" s="140"/>
      <c r="AV12" s="140"/>
      <c r="AW12" s="140"/>
      <c r="AX12" s="141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42" t="s">
        <v>38</v>
      </c>
      <c r="D16" s="143"/>
      <c r="E16" s="144"/>
      <c r="F16" s="143" t="s">
        <v>39</v>
      </c>
      <c r="G16" s="143"/>
      <c r="H16" s="143"/>
      <c r="I16" s="144"/>
      <c r="J16" s="143" t="s">
        <v>40</v>
      </c>
      <c r="K16" s="143"/>
      <c r="L16" s="143"/>
      <c r="M16" s="144"/>
      <c r="N16" s="145" t="s">
        <v>41</v>
      </c>
      <c r="O16" s="146"/>
      <c r="P16" s="145" t="s">
        <v>42</v>
      </c>
      <c r="Q16" s="147"/>
      <c r="R16" s="148"/>
    </row>
    <row r="17" spans="2:29">
      <c r="B17" s="6">
        <v>1</v>
      </c>
      <c r="C17" s="117"/>
      <c r="D17" s="118"/>
      <c r="E17" s="119"/>
      <c r="F17" s="117"/>
      <c r="G17" s="118"/>
      <c r="H17" s="118"/>
      <c r="I17" s="119"/>
      <c r="J17" s="117"/>
      <c r="K17" s="118"/>
      <c r="L17" s="118"/>
      <c r="M17" s="119"/>
      <c r="N17" s="120" t="str">
        <f t="shared" ref="N17:N36" si="0">IF(F17="","",J17-F17+1)</f>
        <v/>
      </c>
      <c r="O17" s="121"/>
      <c r="P17" s="122"/>
      <c r="Q17" s="106"/>
      <c r="R17" s="109"/>
    </row>
    <row r="18" spans="2:29">
      <c r="B18" s="6">
        <v>2</v>
      </c>
      <c r="C18" s="117"/>
      <c r="D18" s="118"/>
      <c r="E18" s="119"/>
      <c r="F18" s="117"/>
      <c r="G18" s="118"/>
      <c r="H18" s="118"/>
      <c r="I18" s="119"/>
      <c r="J18" s="117"/>
      <c r="K18" s="118"/>
      <c r="L18" s="118"/>
      <c r="M18" s="119"/>
      <c r="N18" s="120" t="str">
        <f t="shared" si="0"/>
        <v/>
      </c>
      <c r="O18" s="121"/>
      <c r="P18" s="122"/>
      <c r="Q18" s="106"/>
      <c r="R18" s="109"/>
    </row>
    <row r="19" spans="2:29">
      <c r="B19" s="6">
        <v>3</v>
      </c>
      <c r="C19" s="117"/>
      <c r="D19" s="118"/>
      <c r="E19" s="119"/>
      <c r="F19" s="117"/>
      <c r="G19" s="118"/>
      <c r="H19" s="118"/>
      <c r="I19" s="119"/>
      <c r="J19" s="117"/>
      <c r="K19" s="118"/>
      <c r="L19" s="118"/>
      <c r="M19" s="119"/>
      <c r="N19" s="120" t="str">
        <f t="shared" si="0"/>
        <v/>
      </c>
      <c r="O19" s="121"/>
      <c r="P19" s="122"/>
      <c r="Q19" s="106"/>
      <c r="R19" s="109"/>
    </row>
    <row r="20" spans="2:29">
      <c r="B20" s="6">
        <v>4</v>
      </c>
      <c r="C20" s="117"/>
      <c r="D20" s="118"/>
      <c r="E20" s="119"/>
      <c r="F20" s="117"/>
      <c r="G20" s="118"/>
      <c r="H20" s="118"/>
      <c r="I20" s="119"/>
      <c r="J20" s="117"/>
      <c r="K20" s="118"/>
      <c r="L20" s="118"/>
      <c r="M20" s="119"/>
      <c r="N20" s="120" t="str">
        <f t="shared" si="0"/>
        <v/>
      </c>
      <c r="O20" s="121"/>
      <c r="P20" s="122"/>
      <c r="Q20" s="106"/>
      <c r="R20" s="109"/>
    </row>
    <row r="21" spans="2:29">
      <c r="B21" s="6">
        <v>5</v>
      </c>
      <c r="C21" s="117"/>
      <c r="D21" s="118"/>
      <c r="E21" s="119"/>
      <c r="F21" s="117"/>
      <c r="G21" s="118"/>
      <c r="H21" s="118"/>
      <c r="I21" s="119"/>
      <c r="J21" s="117"/>
      <c r="K21" s="118"/>
      <c r="L21" s="118"/>
      <c r="M21" s="119"/>
      <c r="N21" s="120" t="str">
        <f t="shared" si="0"/>
        <v/>
      </c>
      <c r="O21" s="121"/>
      <c r="P21" s="122"/>
      <c r="Q21" s="106"/>
      <c r="R21" s="109"/>
    </row>
    <row r="22" spans="2:29">
      <c r="B22" s="6">
        <v>6</v>
      </c>
      <c r="C22" s="117"/>
      <c r="D22" s="118"/>
      <c r="E22" s="119"/>
      <c r="F22" s="117"/>
      <c r="G22" s="118"/>
      <c r="H22" s="118"/>
      <c r="I22" s="119"/>
      <c r="J22" s="117"/>
      <c r="K22" s="118"/>
      <c r="L22" s="118"/>
      <c r="M22" s="119"/>
      <c r="N22" s="120" t="str">
        <f t="shared" si="0"/>
        <v/>
      </c>
      <c r="O22" s="121"/>
      <c r="P22" s="122"/>
      <c r="Q22" s="106"/>
      <c r="R22" s="109"/>
    </row>
    <row r="23" spans="2:29">
      <c r="B23" s="6">
        <v>7</v>
      </c>
      <c r="C23" s="117"/>
      <c r="D23" s="118"/>
      <c r="E23" s="119"/>
      <c r="F23" s="117"/>
      <c r="G23" s="118"/>
      <c r="H23" s="118"/>
      <c r="I23" s="119"/>
      <c r="J23" s="117"/>
      <c r="K23" s="118"/>
      <c r="L23" s="118"/>
      <c r="M23" s="119"/>
      <c r="N23" s="120" t="str">
        <f t="shared" si="0"/>
        <v/>
      </c>
      <c r="O23" s="121"/>
      <c r="P23" s="122"/>
      <c r="Q23" s="106"/>
      <c r="R23" s="109"/>
    </row>
    <row r="24" spans="2:29">
      <c r="B24" s="6">
        <v>8</v>
      </c>
      <c r="C24" s="117"/>
      <c r="D24" s="118"/>
      <c r="E24" s="119"/>
      <c r="F24" s="117"/>
      <c r="G24" s="118"/>
      <c r="H24" s="118"/>
      <c r="I24" s="119"/>
      <c r="J24" s="117"/>
      <c r="K24" s="118"/>
      <c r="L24" s="118"/>
      <c r="M24" s="119"/>
      <c r="N24" s="120" t="str">
        <f t="shared" si="0"/>
        <v/>
      </c>
      <c r="O24" s="121"/>
      <c r="P24" s="122"/>
      <c r="Q24" s="106"/>
      <c r="R24" s="109"/>
    </row>
    <row r="25" spans="2:29">
      <c r="B25" s="6">
        <v>9</v>
      </c>
      <c r="C25" s="117"/>
      <c r="D25" s="118"/>
      <c r="E25" s="119"/>
      <c r="F25" s="117"/>
      <c r="G25" s="118"/>
      <c r="H25" s="118"/>
      <c r="I25" s="119"/>
      <c r="J25" s="117"/>
      <c r="K25" s="118"/>
      <c r="L25" s="118"/>
      <c r="M25" s="119"/>
      <c r="N25" s="120" t="str">
        <f t="shared" si="0"/>
        <v/>
      </c>
      <c r="O25" s="121"/>
      <c r="P25" s="122"/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44</v>
      </c>
      <c r="V30" s="7"/>
      <c r="W30" s="7"/>
      <c r="X30" s="134">
        <f>COUNTIF(P17:R36,"脳損傷")</f>
        <v>0</v>
      </c>
      <c r="Y30" s="134"/>
      <c r="Z30" s="134"/>
      <c r="AA30" s="134">
        <f ca="1">SUMIF(P17:R36,"脳損傷",N17:O36)</f>
        <v>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47</v>
      </c>
      <c r="V31" s="7"/>
      <c r="W31" s="7"/>
      <c r="X31" s="134">
        <f>COUNTIF(P17:R36,"脊髄損傷")</f>
        <v>0</v>
      </c>
      <c r="Y31" s="134"/>
      <c r="Z31" s="134"/>
      <c r="AA31" s="134">
        <f ca="1">SUMIF(P17:R36,"脊髄損傷",N17:O36)</f>
        <v>0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52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53</v>
      </c>
      <c r="V34" s="129"/>
      <c r="W34" s="129"/>
      <c r="X34" s="129"/>
      <c r="Y34" s="129"/>
      <c r="Z34" s="129"/>
      <c r="AA34" s="129"/>
      <c r="AB34" s="130"/>
      <c r="AC34" s="113" t="s">
        <v>54</v>
      </c>
      <c r="AD34" s="113"/>
      <c r="AE34" s="114"/>
      <c r="AF34" s="115">
        <f>SUM(AF35:AH37)</f>
        <v>0</v>
      </c>
      <c r="AG34" s="115"/>
      <c r="AH34" s="115"/>
      <c r="AI34" s="113" t="s">
        <v>55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4" t="s">
        <v>56</v>
      </c>
      <c r="AD35" s="124"/>
      <c r="AE35" s="125"/>
      <c r="AF35" s="126"/>
      <c r="AG35" s="126"/>
      <c r="AH35" s="126"/>
      <c r="AI35" s="124" t="s">
        <v>55</v>
      </c>
      <c r="AJ35" s="124"/>
      <c r="AK35" s="127"/>
    </row>
    <row r="36" spans="2:55">
      <c r="B36" s="8">
        <v>20</v>
      </c>
      <c r="C36" s="94"/>
      <c r="D36" s="95"/>
      <c r="E36" s="96"/>
      <c r="F36" s="255"/>
      <c r="G36" s="256"/>
      <c r="H36" s="256"/>
      <c r="I36" s="257"/>
      <c r="J36" s="255"/>
      <c r="K36" s="256"/>
      <c r="L36" s="256"/>
      <c r="M36" s="257"/>
      <c r="N36" s="100" t="str">
        <f t="shared" si="0"/>
        <v/>
      </c>
      <c r="O36" s="101"/>
      <c r="P36" s="102"/>
      <c r="Q36" s="103"/>
      <c r="R36" s="104"/>
      <c r="U36" s="3"/>
      <c r="AC36" s="105" t="s">
        <v>57</v>
      </c>
      <c r="AD36" s="106"/>
      <c r="AE36" s="107"/>
      <c r="AF36" s="108"/>
      <c r="AG36" s="108"/>
      <c r="AH36" s="108"/>
      <c r="AI36" s="106" t="s">
        <v>55</v>
      </c>
      <c r="AJ36" s="106"/>
      <c r="AK36" s="109"/>
    </row>
    <row r="37" spans="2:55">
      <c r="B37" s="8" t="s">
        <v>58</v>
      </c>
      <c r="C37" s="84">
        <f>COUNTA(C17:E36)</f>
        <v>0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0</v>
      </c>
      <c r="O37" s="88"/>
      <c r="P37" s="87"/>
      <c r="Q37" s="89"/>
      <c r="R37" s="90"/>
      <c r="AC37" s="91" t="s">
        <v>59</v>
      </c>
      <c r="AD37" s="92"/>
      <c r="AE37" s="93"/>
      <c r="AF37" s="110"/>
      <c r="AG37" s="110"/>
      <c r="AH37" s="110"/>
      <c r="AI37" s="92" t="s">
        <v>55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3" t="s">
        <v>61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0" t="s">
        <v>64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0" t="s">
        <v>69</v>
      </c>
      <c r="AC43" s="81"/>
      <c r="AD43" s="81"/>
      <c r="AE43" s="82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0" t="s">
        <v>15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4"/>
      <c r="Y44" s="254"/>
      <c r="Z44" s="254"/>
      <c r="AA44" s="254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1"/>
      <c r="O45" s="252"/>
      <c r="P45" s="253"/>
      <c r="Q45" s="251"/>
      <c r="R45" s="252"/>
      <c r="S45" s="253"/>
      <c r="T45" s="61"/>
      <c r="U45" s="61"/>
      <c r="V45" s="61"/>
      <c r="W45" s="61"/>
      <c r="X45" s="254"/>
      <c r="Y45" s="254"/>
      <c r="Z45" s="254"/>
      <c r="AA45" s="254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4"/>
      <c r="Y46" s="254"/>
      <c r="Z46" s="254"/>
      <c r="AA46" s="254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1"/>
      <c r="O47" s="252"/>
      <c r="P47" s="253"/>
      <c r="Q47" s="251"/>
      <c r="R47" s="252"/>
      <c r="S47" s="253"/>
      <c r="T47" s="61"/>
      <c r="U47" s="61"/>
      <c r="V47" s="61"/>
      <c r="W47" s="61"/>
      <c r="X47" s="254"/>
      <c r="Y47" s="254"/>
      <c r="Z47" s="254"/>
      <c r="AA47" s="254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0" t="s">
        <v>80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1" t="s">
        <v>81</v>
      </c>
      <c r="P50" s="162"/>
      <c r="Q50" s="162"/>
      <c r="R50" s="162"/>
      <c r="S50" s="162"/>
      <c r="T50" s="163"/>
      <c r="U50" s="161" t="s">
        <v>82</v>
      </c>
      <c r="V50" s="162"/>
      <c r="W50" s="162"/>
      <c r="X50" s="162"/>
      <c r="Y50" s="162"/>
      <c r="Z50" s="162"/>
      <c r="AA50" s="162"/>
      <c r="AB50" s="163"/>
      <c r="AC50" s="161" t="s">
        <v>83</v>
      </c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3"/>
      <c r="AS50" s="161" t="s">
        <v>84</v>
      </c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3"/>
      <c r="BI50" s="161" t="s">
        <v>85</v>
      </c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3"/>
    </row>
    <row r="51" spans="2:100" s="49" customFormat="1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2"/>
      <c r="O51" s="173" t="s">
        <v>87</v>
      </c>
      <c r="P51" s="76"/>
      <c r="Q51" s="77"/>
      <c r="R51" s="75" t="s">
        <v>88</v>
      </c>
      <c r="S51" s="76"/>
      <c r="T51" s="262"/>
      <c r="U51" s="173" t="s">
        <v>89</v>
      </c>
      <c r="V51" s="76"/>
      <c r="W51" s="76"/>
      <c r="X51" s="263"/>
      <c r="Y51" s="264" t="s">
        <v>90</v>
      </c>
      <c r="Z51" s="76"/>
      <c r="AA51" s="76"/>
      <c r="AB51" s="262"/>
      <c r="AC51" s="173" t="s">
        <v>91</v>
      </c>
      <c r="AD51" s="76"/>
      <c r="AE51" s="76"/>
      <c r="AF51" s="77"/>
      <c r="AG51" s="75" t="s">
        <v>92</v>
      </c>
      <c r="AH51" s="76"/>
      <c r="AI51" s="76"/>
      <c r="AJ51" s="77"/>
      <c r="AK51" s="75" t="s">
        <v>93</v>
      </c>
      <c r="AL51" s="76"/>
      <c r="AM51" s="76"/>
      <c r="AN51" s="77"/>
      <c r="AO51" s="75" t="s">
        <v>94</v>
      </c>
      <c r="AP51" s="76"/>
      <c r="AQ51" s="76"/>
      <c r="AR51" s="262"/>
      <c r="AS51" s="173" t="s">
        <v>95</v>
      </c>
      <c r="AT51" s="76"/>
      <c r="AU51" s="76"/>
      <c r="AV51" s="77"/>
      <c r="AW51" s="75" t="s">
        <v>92</v>
      </c>
      <c r="AX51" s="76"/>
      <c r="AY51" s="76"/>
      <c r="AZ51" s="77"/>
      <c r="BA51" s="75" t="s">
        <v>96</v>
      </c>
      <c r="BB51" s="76"/>
      <c r="BC51" s="76"/>
      <c r="BD51" s="77"/>
      <c r="BE51" s="75" t="s">
        <v>94</v>
      </c>
      <c r="BF51" s="76"/>
      <c r="BG51" s="76"/>
      <c r="BH51" s="262"/>
      <c r="BI51" s="173" t="s">
        <v>97</v>
      </c>
      <c r="BJ51" s="76"/>
      <c r="BK51" s="77"/>
      <c r="BL51" s="75" t="s">
        <v>98</v>
      </c>
      <c r="BM51" s="76"/>
      <c r="BN51" s="77"/>
      <c r="BO51" s="75" t="s">
        <v>146</v>
      </c>
      <c r="BP51" s="76"/>
      <c r="BQ51" s="77"/>
      <c r="BR51" s="75" t="s">
        <v>100</v>
      </c>
      <c r="BS51" s="76"/>
      <c r="BT51" s="77"/>
      <c r="BU51" s="75" t="s">
        <v>101</v>
      </c>
      <c r="BV51" s="76"/>
      <c r="BW51" s="76"/>
      <c r="BX51" s="77"/>
      <c r="BY51" s="75" t="s">
        <v>102</v>
      </c>
      <c r="BZ51" s="76"/>
      <c r="CA51" s="76"/>
      <c r="CB51" s="77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62"/>
    </row>
    <row r="52" spans="2:100" s="49" customFormat="1">
      <c r="B52" s="58">
        <v>5</v>
      </c>
      <c r="C52" s="176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9"/>
      <c r="O52" s="270"/>
      <c r="P52" s="271"/>
      <c r="Q52" s="199"/>
      <c r="R52" s="272"/>
      <c r="S52" s="271"/>
      <c r="T52" s="273"/>
      <c r="U52" s="274"/>
      <c r="V52" s="275"/>
      <c r="W52" s="275"/>
      <c r="X52" s="276"/>
      <c r="Y52" s="277"/>
      <c r="Z52" s="278"/>
      <c r="AA52" s="278"/>
      <c r="AB52" s="279"/>
      <c r="AC52" s="280"/>
      <c r="AD52" s="281"/>
      <c r="AE52" s="281"/>
      <c r="AF52" s="282"/>
      <c r="AG52" s="283"/>
      <c r="AH52" s="281"/>
      <c r="AI52" s="281"/>
      <c r="AJ52" s="282"/>
      <c r="AK52" s="284">
        <f>AC52</f>
        <v>0</v>
      </c>
      <c r="AL52" s="285"/>
      <c r="AM52" s="285"/>
      <c r="AN52" s="286"/>
      <c r="AO52" s="265" t="str">
        <f>IF(U52="","",AK52-AG52)</f>
        <v/>
      </c>
      <c r="AP52" s="266"/>
      <c r="AQ52" s="266"/>
      <c r="AR52" s="287"/>
      <c r="AS52" s="280"/>
      <c r="AT52" s="281"/>
      <c r="AU52" s="281"/>
      <c r="AV52" s="282"/>
      <c r="AW52" s="288"/>
      <c r="AX52" s="289"/>
      <c r="AY52" s="289"/>
      <c r="AZ52" s="290"/>
      <c r="BA52" s="284">
        <f>AS52</f>
        <v>0</v>
      </c>
      <c r="BB52" s="285"/>
      <c r="BC52" s="285"/>
      <c r="BD52" s="286"/>
      <c r="BE52" s="291" t="str">
        <f>IF(U52="","",BA52-AW52)</f>
        <v/>
      </c>
      <c r="BF52" s="292"/>
      <c r="BG52" s="292"/>
      <c r="BH52" s="293"/>
      <c r="BI52" s="191"/>
      <c r="BJ52" s="192"/>
      <c r="BK52" s="193"/>
      <c r="BL52" s="194"/>
      <c r="BM52" s="192"/>
      <c r="BN52" s="193"/>
      <c r="BO52" s="194"/>
      <c r="BP52" s="192"/>
      <c r="BQ52" s="193"/>
      <c r="BR52" s="194"/>
      <c r="BS52" s="192"/>
      <c r="BT52" s="193"/>
      <c r="BU52" s="259">
        <f>SUM(BI52:BT52)</f>
        <v>0</v>
      </c>
      <c r="BV52" s="260"/>
      <c r="BW52" s="260"/>
      <c r="BX52" s="261"/>
      <c r="BY52" s="265">
        <f>BU52-CC52</f>
        <v>0</v>
      </c>
      <c r="BZ52" s="266"/>
      <c r="CA52" s="266"/>
      <c r="CB52" s="267"/>
      <c r="CC52" s="283"/>
      <c r="CD52" s="281"/>
      <c r="CE52" s="281"/>
      <c r="CF52" s="282"/>
      <c r="CG52" s="294"/>
      <c r="CH52" s="275"/>
      <c r="CI52" s="275"/>
      <c r="CJ52" s="295"/>
      <c r="CK52" s="294"/>
      <c r="CL52" s="275"/>
      <c r="CM52" s="275"/>
      <c r="CN52" s="275"/>
      <c r="CO52" s="275"/>
      <c r="CP52" s="275"/>
      <c r="CQ52" s="275"/>
      <c r="CR52" s="295"/>
      <c r="CS52" s="296"/>
      <c r="CT52" s="297"/>
      <c r="CU52" s="297"/>
      <c r="CV52" s="298"/>
    </row>
    <row r="53" spans="2:100" s="49" customFormat="1">
      <c r="B53" s="58">
        <v>6</v>
      </c>
      <c r="C53" s="176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9"/>
      <c r="O53" s="270"/>
      <c r="P53" s="271"/>
      <c r="Q53" s="199"/>
      <c r="R53" s="272"/>
      <c r="S53" s="271"/>
      <c r="T53" s="273"/>
      <c r="U53" s="274"/>
      <c r="V53" s="275"/>
      <c r="W53" s="275"/>
      <c r="X53" s="276"/>
      <c r="Y53" s="277"/>
      <c r="Z53" s="278"/>
      <c r="AA53" s="278"/>
      <c r="AB53" s="279"/>
      <c r="AC53" s="280"/>
      <c r="AD53" s="281"/>
      <c r="AE53" s="281"/>
      <c r="AF53" s="282"/>
      <c r="AG53" s="283"/>
      <c r="AH53" s="281"/>
      <c r="AI53" s="281"/>
      <c r="AJ53" s="282"/>
      <c r="AK53" s="284">
        <f>AC53</f>
        <v>0</v>
      </c>
      <c r="AL53" s="285"/>
      <c r="AM53" s="285"/>
      <c r="AN53" s="286"/>
      <c r="AO53" s="265" t="str">
        <f>IF(U53="","",AK53-AG53)</f>
        <v/>
      </c>
      <c r="AP53" s="266"/>
      <c r="AQ53" s="266"/>
      <c r="AR53" s="287"/>
      <c r="AS53" s="280"/>
      <c r="AT53" s="281"/>
      <c r="AU53" s="281"/>
      <c r="AV53" s="282"/>
      <c r="AW53" s="288"/>
      <c r="AX53" s="289"/>
      <c r="AY53" s="289"/>
      <c r="AZ53" s="290"/>
      <c r="BA53" s="284">
        <f>AS53</f>
        <v>0</v>
      </c>
      <c r="BB53" s="285"/>
      <c r="BC53" s="285"/>
      <c r="BD53" s="286"/>
      <c r="BE53" s="291" t="str">
        <f>IF(U52="","",BA53-AW53)</f>
        <v/>
      </c>
      <c r="BF53" s="292"/>
      <c r="BG53" s="292"/>
      <c r="BH53" s="293"/>
      <c r="BI53" s="191"/>
      <c r="BJ53" s="192"/>
      <c r="BK53" s="193"/>
      <c r="BL53" s="194"/>
      <c r="BM53" s="192"/>
      <c r="BN53" s="193"/>
      <c r="BO53" s="194"/>
      <c r="BP53" s="192"/>
      <c r="BQ53" s="193"/>
      <c r="BR53" s="194"/>
      <c r="BS53" s="192"/>
      <c r="BT53" s="193"/>
      <c r="BU53" s="259">
        <f>SUM(BI53:BT53)</f>
        <v>0</v>
      </c>
      <c r="BV53" s="260"/>
      <c r="BW53" s="260"/>
      <c r="BX53" s="261"/>
      <c r="BY53" s="265">
        <f>BU53-CC53</f>
        <v>0</v>
      </c>
      <c r="BZ53" s="266"/>
      <c r="CA53" s="266"/>
      <c r="CB53" s="267"/>
      <c r="CC53" s="283"/>
      <c r="CD53" s="281"/>
      <c r="CE53" s="281"/>
      <c r="CF53" s="282"/>
      <c r="CG53" s="294"/>
      <c r="CH53" s="275"/>
      <c r="CI53" s="275"/>
      <c r="CJ53" s="295"/>
      <c r="CK53" s="294"/>
      <c r="CL53" s="275"/>
      <c r="CM53" s="275"/>
      <c r="CN53" s="275"/>
      <c r="CO53" s="275"/>
      <c r="CP53" s="275"/>
      <c r="CQ53" s="275"/>
      <c r="CR53" s="295"/>
      <c r="CS53" s="296"/>
      <c r="CT53" s="297"/>
      <c r="CU53" s="297"/>
      <c r="CV53" s="298"/>
    </row>
    <row r="54" spans="2:100" s="49" customFormat="1">
      <c r="B54" s="58">
        <v>7</v>
      </c>
      <c r="C54" s="176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9"/>
      <c r="O54" s="270"/>
      <c r="P54" s="271"/>
      <c r="Q54" s="199"/>
      <c r="R54" s="272"/>
      <c r="S54" s="271"/>
      <c r="T54" s="273"/>
      <c r="U54" s="274"/>
      <c r="V54" s="275"/>
      <c r="W54" s="275"/>
      <c r="X54" s="276"/>
      <c r="Y54" s="277"/>
      <c r="Z54" s="278"/>
      <c r="AA54" s="278"/>
      <c r="AB54" s="279"/>
      <c r="AC54" s="280"/>
      <c r="AD54" s="281"/>
      <c r="AE54" s="281"/>
      <c r="AF54" s="282"/>
      <c r="AG54" s="283"/>
      <c r="AH54" s="281"/>
      <c r="AI54" s="281"/>
      <c r="AJ54" s="282"/>
      <c r="AK54" s="284">
        <f>AC54</f>
        <v>0</v>
      </c>
      <c r="AL54" s="285"/>
      <c r="AM54" s="285"/>
      <c r="AN54" s="286"/>
      <c r="AO54" s="265" t="str">
        <f>IF(U54="","",AK54-AG54)</f>
        <v/>
      </c>
      <c r="AP54" s="266"/>
      <c r="AQ54" s="266"/>
      <c r="AR54" s="287"/>
      <c r="AS54" s="280"/>
      <c r="AT54" s="281"/>
      <c r="AU54" s="281"/>
      <c r="AV54" s="282"/>
      <c r="AW54" s="288"/>
      <c r="AX54" s="289"/>
      <c r="AY54" s="289"/>
      <c r="AZ54" s="290"/>
      <c r="BA54" s="284">
        <f>AS54</f>
        <v>0</v>
      </c>
      <c r="BB54" s="285"/>
      <c r="BC54" s="285"/>
      <c r="BD54" s="286"/>
      <c r="BE54" s="291" t="str">
        <f>IF(U53="","",BA54-AW54)</f>
        <v/>
      </c>
      <c r="BF54" s="292"/>
      <c r="BG54" s="292"/>
      <c r="BH54" s="293"/>
      <c r="BI54" s="191"/>
      <c r="BJ54" s="192"/>
      <c r="BK54" s="193"/>
      <c r="BL54" s="194"/>
      <c r="BM54" s="192"/>
      <c r="BN54" s="193"/>
      <c r="BO54" s="194"/>
      <c r="BP54" s="192"/>
      <c r="BQ54" s="193"/>
      <c r="BR54" s="194"/>
      <c r="BS54" s="192"/>
      <c r="BT54" s="193"/>
      <c r="BU54" s="259">
        <f>SUM(BI54:BT54)</f>
        <v>0</v>
      </c>
      <c r="BV54" s="260"/>
      <c r="BW54" s="260"/>
      <c r="BX54" s="261"/>
      <c r="BY54" s="265">
        <f t="shared" ref="BY54:BY56" si="2">BU54-CC54</f>
        <v>0</v>
      </c>
      <c r="BZ54" s="266"/>
      <c r="CA54" s="266"/>
      <c r="CB54" s="267"/>
      <c r="CC54" s="283"/>
      <c r="CD54" s="281"/>
      <c r="CE54" s="281"/>
      <c r="CF54" s="282"/>
      <c r="CG54" s="294"/>
      <c r="CH54" s="275"/>
      <c r="CI54" s="275"/>
      <c r="CJ54" s="295"/>
      <c r="CK54" s="294"/>
      <c r="CL54" s="275"/>
      <c r="CM54" s="275"/>
      <c r="CN54" s="275"/>
      <c r="CO54" s="275"/>
      <c r="CP54" s="275"/>
      <c r="CQ54" s="275"/>
      <c r="CR54" s="295"/>
      <c r="CS54" s="296"/>
      <c r="CT54" s="297"/>
      <c r="CU54" s="297"/>
      <c r="CV54" s="298"/>
    </row>
    <row r="55" spans="2:100" s="49" customFormat="1">
      <c r="B55" s="58">
        <v>8</v>
      </c>
      <c r="C55" s="176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9"/>
      <c r="O55" s="270"/>
      <c r="P55" s="271"/>
      <c r="Q55" s="199"/>
      <c r="R55" s="272"/>
      <c r="S55" s="271"/>
      <c r="T55" s="273"/>
      <c r="U55" s="274"/>
      <c r="V55" s="275"/>
      <c r="W55" s="275"/>
      <c r="X55" s="276"/>
      <c r="Y55" s="277"/>
      <c r="Z55" s="278"/>
      <c r="AA55" s="278"/>
      <c r="AB55" s="279"/>
      <c r="AC55" s="280"/>
      <c r="AD55" s="281"/>
      <c r="AE55" s="281"/>
      <c r="AF55" s="282"/>
      <c r="AG55" s="283"/>
      <c r="AH55" s="281"/>
      <c r="AI55" s="281"/>
      <c r="AJ55" s="282"/>
      <c r="AK55" s="284">
        <f>AC55</f>
        <v>0</v>
      </c>
      <c r="AL55" s="285"/>
      <c r="AM55" s="285"/>
      <c r="AN55" s="286"/>
      <c r="AO55" s="265" t="str">
        <f>IF(U55="","",AK55-AG55)</f>
        <v/>
      </c>
      <c r="AP55" s="266"/>
      <c r="AQ55" s="266"/>
      <c r="AR55" s="287"/>
      <c r="AS55" s="280"/>
      <c r="AT55" s="281"/>
      <c r="AU55" s="281"/>
      <c r="AV55" s="282"/>
      <c r="AW55" s="288"/>
      <c r="AX55" s="289"/>
      <c r="AY55" s="289"/>
      <c r="AZ55" s="290"/>
      <c r="BA55" s="284">
        <f>AS55</f>
        <v>0</v>
      </c>
      <c r="BB55" s="285"/>
      <c r="BC55" s="285"/>
      <c r="BD55" s="286"/>
      <c r="BE55" s="291" t="str">
        <f>IF(U54="","",BA55-AW55)</f>
        <v/>
      </c>
      <c r="BF55" s="292"/>
      <c r="BG55" s="292"/>
      <c r="BH55" s="293"/>
      <c r="BI55" s="191"/>
      <c r="BJ55" s="192"/>
      <c r="BK55" s="193"/>
      <c r="BL55" s="194"/>
      <c r="BM55" s="192"/>
      <c r="BN55" s="193"/>
      <c r="BO55" s="194"/>
      <c r="BP55" s="192"/>
      <c r="BQ55" s="193"/>
      <c r="BR55" s="194"/>
      <c r="BS55" s="192"/>
      <c r="BT55" s="193"/>
      <c r="BU55" s="259">
        <f>SUM(BI55:BT55)</f>
        <v>0</v>
      </c>
      <c r="BV55" s="260"/>
      <c r="BW55" s="260"/>
      <c r="BX55" s="261"/>
      <c r="BY55" s="265">
        <f t="shared" si="2"/>
        <v>0</v>
      </c>
      <c r="BZ55" s="266"/>
      <c r="CA55" s="266"/>
      <c r="CB55" s="267"/>
      <c r="CC55" s="283"/>
      <c r="CD55" s="281"/>
      <c r="CE55" s="281"/>
      <c r="CF55" s="282"/>
      <c r="CG55" s="294"/>
      <c r="CH55" s="275"/>
      <c r="CI55" s="275"/>
      <c r="CJ55" s="295"/>
      <c r="CK55" s="294"/>
      <c r="CL55" s="275"/>
      <c r="CM55" s="275"/>
      <c r="CN55" s="275"/>
      <c r="CO55" s="275"/>
      <c r="CP55" s="275"/>
      <c r="CQ55" s="275"/>
      <c r="CR55" s="295"/>
      <c r="CS55" s="296"/>
      <c r="CT55" s="297"/>
      <c r="CU55" s="297"/>
      <c r="CV55" s="298"/>
    </row>
    <row r="56" spans="2:100" s="49" customFormat="1">
      <c r="B56" s="58">
        <v>9</v>
      </c>
      <c r="C56" s="176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9"/>
      <c r="O56" s="305"/>
      <c r="P56" s="306"/>
      <c r="Q56" s="203"/>
      <c r="R56" s="307"/>
      <c r="S56" s="306"/>
      <c r="T56" s="308"/>
      <c r="U56" s="309"/>
      <c r="V56" s="300"/>
      <c r="W56" s="300"/>
      <c r="X56" s="310"/>
      <c r="Y56" s="311"/>
      <c r="Z56" s="312"/>
      <c r="AA56" s="312"/>
      <c r="AB56" s="313"/>
      <c r="AC56" s="314"/>
      <c r="AD56" s="315"/>
      <c r="AE56" s="315"/>
      <c r="AF56" s="316"/>
      <c r="AG56" s="317"/>
      <c r="AH56" s="315"/>
      <c r="AI56" s="315"/>
      <c r="AJ56" s="316"/>
      <c r="AK56" s="318">
        <f>AC56</f>
        <v>0</v>
      </c>
      <c r="AL56" s="319"/>
      <c r="AM56" s="319"/>
      <c r="AN56" s="320"/>
      <c r="AO56" s="321" t="str">
        <f>IF(U56="","",AK56-AG56)</f>
        <v/>
      </c>
      <c r="AP56" s="322"/>
      <c r="AQ56" s="322"/>
      <c r="AR56" s="323"/>
      <c r="AS56" s="314"/>
      <c r="AT56" s="315"/>
      <c r="AU56" s="315"/>
      <c r="AV56" s="316"/>
      <c r="AW56" s="324"/>
      <c r="AX56" s="325"/>
      <c r="AY56" s="325"/>
      <c r="AZ56" s="326"/>
      <c r="BA56" s="318">
        <f>AS56</f>
        <v>0</v>
      </c>
      <c r="BB56" s="319"/>
      <c r="BC56" s="319"/>
      <c r="BD56" s="320"/>
      <c r="BE56" s="327" t="str">
        <f>IF(U55="","",BA56-AW56)</f>
        <v/>
      </c>
      <c r="BF56" s="328"/>
      <c r="BG56" s="328"/>
      <c r="BH56" s="329"/>
      <c r="BI56" s="218"/>
      <c r="BJ56" s="219"/>
      <c r="BK56" s="220"/>
      <c r="BL56" s="221"/>
      <c r="BM56" s="219"/>
      <c r="BN56" s="220"/>
      <c r="BO56" s="221"/>
      <c r="BP56" s="219"/>
      <c r="BQ56" s="220"/>
      <c r="BR56" s="221"/>
      <c r="BS56" s="219"/>
      <c r="BT56" s="220"/>
      <c r="BU56" s="330">
        <f>SUM(BI56:BT56)</f>
        <v>0</v>
      </c>
      <c r="BV56" s="331"/>
      <c r="BW56" s="331"/>
      <c r="BX56" s="332"/>
      <c r="BY56" s="321">
        <f t="shared" si="2"/>
        <v>0</v>
      </c>
      <c r="BZ56" s="322"/>
      <c r="CA56" s="322"/>
      <c r="CB56" s="333"/>
      <c r="CC56" s="317"/>
      <c r="CD56" s="315"/>
      <c r="CE56" s="315"/>
      <c r="CF56" s="316"/>
      <c r="CG56" s="299"/>
      <c r="CH56" s="300"/>
      <c r="CI56" s="300"/>
      <c r="CJ56" s="301"/>
      <c r="CK56" s="299"/>
      <c r="CL56" s="300"/>
      <c r="CM56" s="300"/>
      <c r="CN56" s="300"/>
      <c r="CO56" s="300"/>
      <c r="CP56" s="300"/>
      <c r="CQ56" s="300"/>
      <c r="CR56" s="301"/>
      <c r="CS56" s="302"/>
      <c r="CT56" s="303"/>
      <c r="CU56" s="303"/>
      <c r="CV56" s="304"/>
    </row>
    <row r="57" spans="2:100" customFormat="1" ht="13.5"/>
    <row r="58" spans="2:100" s="12" customFormat="1" ht="15" customHeight="1">
      <c r="B58" s="25" t="s">
        <v>115</v>
      </c>
    </row>
    <row r="59" spans="2:100" s="13" customFormat="1" ht="4.5" customHeight="1">
      <c r="B59" s="12"/>
    </row>
    <row r="60" spans="2:100" s="12" customFormat="1" ht="15" customHeight="1">
      <c r="B60" s="226" t="s">
        <v>147</v>
      </c>
      <c r="C60" s="227"/>
      <c r="D60" s="227"/>
      <c r="E60" s="227"/>
      <c r="F60" s="227"/>
      <c r="G60" s="227"/>
      <c r="H60" s="227"/>
      <c r="I60" s="227"/>
      <c r="J60" s="22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9"/>
    </row>
    <row r="61" spans="2:100" s="12" customFormat="1" ht="15" customHeight="1">
      <c r="B61" s="229" t="s">
        <v>148</v>
      </c>
      <c r="C61" s="230"/>
      <c r="D61" s="230"/>
      <c r="E61" s="230"/>
      <c r="F61" s="230"/>
      <c r="G61" s="230"/>
      <c r="H61" s="230"/>
      <c r="I61" s="230"/>
      <c r="J61" s="231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1"/>
    </row>
    <row r="62" spans="2:100" s="12" customFormat="1" ht="15" customHeight="1">
      <c r="B62" s="232"/>
      <c r="C62" s="233"/>
      <c r="D62" s="233"/>
      <c r="E62" s="233"/>
      <c r="F62" s="233"/>
      <c r="G62" s="233"/>
      <c r="H62" s="233"/>
      <c r="I62" s="233"/>
      <c r="J62" s="234"/>
      <c r="K62" s="147" t="s">
        <v>149</v>
      </c>
      <c r="L62" s="147"/>
      <c r="M62" s="147"/>
      <c r="N62" s="147"/>
      <c r="O62" s="147"/>
      <c r="P62" s="147"/>
      <c r="Q62" s="147"/>
      <c r="R62" s="146"/>
      <c r="S62" s="145" t="s">
        <v>150</v>
      </c>
      <c r="T62" s="147"/>
      <c r="U62" s="147"/>
      <c r="V62" s="147"/>
      <c r="W62" s="146"/>
      <c r="X62" s="145" t="s">
        <v>151</v>
      </c>
      <c r="Y62" s="147"/>
      <c r="Z62" s="147"/>
      <c r="AA62" s="147"/>
      <c r="AB62" s="146"/>
      <c r="AC62" s="145" t="s">
        <v>152</v>
      </c>
      <c r="AD62" s="147"/>
      <c r="AE62" s="147"/>
      <c r="AF62" s="147"/>
      <c r="AG62" s="147"/>
      <c r="AH62" s="147"/>
      <c r="AI62" s="147"/>
      <c r="AJ62" s="146"/>
      <c r="AK62" s="145" t="s">
        <v>153</v>
      </c>
      <c r="AL62" s="147"/>
      <c r="AM62" s="147"/>
      <c r="AN62" s="147"/>
      <c r="AO62" s="146"/>
      <c r="AP62" s="145" t="s">
        <v>123</v>
      </c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8"/>
    </row>
    <row r="63" spans="2:100" s="12" customFormat="1" ht="15" customHeight="1">
      <c r="B63" s="235" t="s">
        <v>154</v>
      </c>
      <c r="C63" s="236"/>
      <c r="D63" s="236"/>
      <c r="E63" s="236"/>
      <c r="F63" s="236"/>
      <c r="G63" s="236"/>
      <c r="H63" s="236"/>
      <c r="I63" s="236"/>
      <c r="J63" s="237"/>
      <c r="K63" s="242"/>
      <c r="L63" s="242"/>
      <c r="M63" s="242"/>
      <c r="N63" s="242"/>
      <c r="O63" s="242"/>
      <c r="P63" s="242"/>
      <c r="Q63" s="242"/>
      <c r="R63" s="243"/>
      <c r="S63" s="244"/>
      <c r="T63" s="242"/>
      <c r="U63" s="242"/>
      <c r="V63" s="242"/>
      <c r="W63" s="243"/>
      <c r="X63" s="244"/>
      <c r="Y63" s="242"/>
      <c r="Z63" s="242"/>
      <c r="AA63" s="242"/>
      <c r="AB63" s="243"/>
      <c r="AC63" s="244"/>
      <c r="AD63" s="242"/>
      <c r="AE63" s="242"/>
      <c r="AF63" s="242"/>
      <c r="AG63" s="242"/>
      <c r="AH63" s="242"/>
      <c r="AI63" s="242"/>
      <c r="AJ63" s="243"/>
      <c r="AK63" s="245"/>
      <c r="AL63" s="246"/>
      <c r="AM63" s="246"/>
      <c r="AN63" s="246"/>
      <c r="AO63" s="247"/>
      <c r="AP63" s="248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50"/>
    </row>
    <row r="64" spans="2:100" s="12" customFormat="1" ht="15" customHeight="1">
      <c r="B64" s="229" t="s">
        <v>155</v>
      </c>
      <c r="C64" s="230"/>
      <c r="D64" s="230"/>
      <c r="E64" s="230"/>
      <c r="F64" s="230"/>
      <c r="G64" s="230"/>
      <c r="H64" s="230"/>
      <c r="I64" s="230"/>
      <c r="J64" s="231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3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5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156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157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158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157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5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F2:X7 AG2:AX6 AG7:AM8 AS7:AX8 AG9:AX10 T11:X12">
    <cfRule type="containsBlanks" dxfId="7" priority="10">
      <formula>LEN(TRIM(F2))=0</formula>
    </cfRule>
  </conditionalFormatting>
  <conditionalFormatting sqref="P17:R36 AF35:AH37 C17:M36">
    <cfRule type="containsBlanks" dxfId="6" priority="9">
      <formula>LEN(TRIM(C17))=0</formula>
    </cfRule>
  </conditionalFormatting>
  <conditionalFormatting sqref="C44:AI47 AR44:BC47">
    <cfRule type="containsBlanks" dxfId="5" priority="8">
      <formula>LEN(TRIM(C44))=0</formula>
    </cfRule>
  </conditionalFormatting>
  <conditionalFormatting sqref="CC52:CV56 C52:AJ56">
    <cfRule type="containsBlanks" dxfId="4" priority="6">
      <formula>LEN(TRIM(C52))=0</formula>
    </cfRule>
  </conditionalFormatting>
  <conditionalFormatting sqref="AS52:AZ56">
    <cfRule type="containsBlanks" dxfId="3" priority="4">
      <formula>LEN(TRIM(AS52))=0</formula>
    </cfRule>
  </conditionalFormatting>
  <conditionalFormatting sqref="BI52:BI56 BL52:BL56 BO52:BO56 BR52:BR56">
    <cfRule type="containsBlanks" dxfId="2" priority="3">
      <formula>LEN(TRIM(BI52))=0</formula>
    </cfRule>
  </conditionalFormatting>
  <conditionalFormatting sqref="K60:BA61 K63:BA64">
    <cfRule type="containsBlanks" dxfId="1" priority="2">
      <formula>LEN(TRIM(K60))=0</formula>
    </cfRule>
  </conditionalFormatting>
  <conditionalFormatting sqref="G68:M69 R68:X69">
    <cfRule type="containsBlanks" dxfId="0" priority="1">
      <formula>LEN(TRIM(G68))=0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$BC$11:$BC$12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dimension ref="A1:AQ47"/>
  <sheetViews>
    <sheetView showZeros="0" view="pageBreakPreview" topLeftCell="A39" zoomScaleNormal="115" zoomScaleSheetLayoutView="100" workbookViewId="0">
      <selection activeCell="Z3" sqref="Z3:AH3"/>
    </sheetView>
  </sheetViews>
  <sheetFormatPr defaultColWidth="2.42578125" defaultRowHeight="18.75" customHeight="1"/>
  <cols>
    <col min="1" max="13" width="2.42578125" style="12"/>
    <col min="14" max="14" width="2.42578125" style="12" customWidth="1"/>
    <col min="15" max="16384" width="2.42578125" style="12"/>
  </cols>
  <sheetData>
    <row r="1" spans="1:43" ht="18.75" customHeight="1">
      <c r="A1" s="334" t="s">
        <v>159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I1" s="14"/>
    </row>
    <row r="2" spans="1:43" ht="18.75" customHeight="1">
      <c r="Z2" s="335">
        <f>入力シート!F3</f>
        <v>0</v>
      </c>
      <c r="AA2" s="335"/>
      <c r="AB2" s="335"/>
      <c r="AC2" s="335"/>
      <c r="AD2" s="335"/>
      <c r="AE2" s="335"/>
      <c r="AF2" s="335"/>
      <c r="AG2" s="335"/>
      <c r="AH2" s="335"/>
    </row>
    <row r="3" spans="1:43" ht="18.75" customHeight="1">
      <c r="Z3" s="336">
        <f>入力シート!F4</f>
        <v>0</v>
      </c>
      <c r="AA3" s="336"/>
      <c r="AB3" s="336"/>
      <c r="AC3" s="336"/>
      <c r="AD3" s="336"/>
      <c r="AE3" s="336"/>
      <c r="AF3" s="336"/>
      <c r="AG3" s="336"/>
      <c r="AH3" s="336"/>
    </row>
    <row r="4" spans="1:43" ht="18.75" customHeight="1">
      <c r="Z4" s="15"/>
    </row>
    <row r="5" spans="1:43" ht="18.75" customHeight="1">
      <c r="B5" s="16"/>
      <c r="C5" s="334" t="s">
        <v>160</v>
      </c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</row>
    <row r="6" spans="1:43" ht="18.75" customHeight="1">
      <c r="B6" s="16"/>
      <c r="C6" s="334" t="s">
        <v>161</v>
      </c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34" t="s">
        <v>162</v>
      </c>
      <c r="Q8" s="334"/>
      <c r="R8" s="334"/>
      <c r="S8" s="334"/>
      <c r="T8" s="334">
        <f>入力シート!F5</f>
        <v>0</v>
      </c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</row>
    <row r="9" spans="1:43" ht="24.95" customHeight="1">
      <c r="B9" s="16"/>
      <c r="P9" s="334" t="s">
        <v>163</v>
      </c>
      <c r="Q9" s="334"/>
      <c r="R9" s="334"/>
      <c r="S9" s="334"/>
      <c r="T9" s="338">
        <f>入力シート!F6</f>
        <v>0</v>
      </c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</row>
    <row r="10" spans="1:43" ht="24.95" customHeight="1">
      <c r="B10" s="16"/>
      <c r="Q10" s="19"/>
      <c r="R10" s="19"/>
      <c r="S10" s="19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</row>
    <row r="11" spans="1:43" ht="24.95" customHeight="1">
      <c r="B11" s="16"/>
      <c r="P11" s="334" t="s">
        <v>18</v>
      </c>
      <c r="Q11" s="334"/>
      <c r="R11" s="334"/>
      <c r="S11" s="334"/>
      <c r="T11" s="334">
        <f>入力シート!F7</f>
        <v>0</v>
      </c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39" t="s">
        <v>164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21"/>
    </row>
    <row r="14" spans="1:43" ht="18.75" customHeight="1"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21"/>
    </row>
    <row r="15" spans="1:43" ht="18.75" customHeight="1"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40" t="s">
        <v>165</v>
      </c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</row>
    <row r="18" spans="2:34" ht="18.75" customHeight="1"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</row>
    <row r="19" spans="2:34" ht="18.75" customHeight="1"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</row>
    <row r="20" spans="2:34" ht="18.75" customHeight="1"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41" t="s">
        <v>166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44" t="s">
        <v>167</v>
      </c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37" t="s">
        <v>168</v>
      </c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</row>
    <row r="25" spans="2:34" ht="18.75" customHeight="1">
      <c r="B25" s="337" t="s">
        <v>169</v>
      </c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</row>
    <row r="26" spans="2:34" ht="18.75" customHeight="1">
      <c r="B26" s="344" t="s">
        <v>170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37" t="s">
        <v>168</v>
      </c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</row>
    <row r="27" spans="2:34" ht="18.75" customHeight="1">
      <c r="B27" s="337" t="s">
        <v>171</v>
      </c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</row>
    <row r="28" spans="2:34" ht="18.75" customHeight="1">
      <c r="B28" s="334" t="s">
        <v>172</v>
      </c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42" t="s">
        <v>173</v>
      </c>
      <c r="N28" s="342"/>
      <c r="O28" s="343">
        <f>別紙!M30</f>
        <v>0</v>
      </c>
      <c r="P28" s="343"/>
      <c r="Q28" s="343"/>
      <c r="R28" s="343"/>
      <c r="S28" s="343"/>
      <c r="T28" s="343"/>
      <c r="U28" s="343"/>
      <c r="V28" s="23" t="s">
        <v>174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34" t="s">
        <v>175</v>
      </c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42" t="s">
        <v>173</v>
      </c>
      <c r="N29" s="342"/>
      <c r="O29" s="343">
        <f>別紙!Y30</f>
        <v>0</v>
      </c>
      <c r="P29" s="343"/>
      <c r="Q29" s="343"/>
      <c r="R29" s="343"/>
      <c r="S29" s="343"/>
      <c r="T29" s="343"/>
      <c r="U29" s="343"/>
      <c r="V29" s="23" t="s">
        <v>174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34" t="s">
        <v>176</v>
      </c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42" t="s">
        <v>173</v>
      </c>
      <c r="N30" s="342"/>
      <c r="O30" s="343">
        <f>別紙!Y30</f>
        <v>0</v>
      </c>
      <c r="P30" s="343"/>
      <c r="Q30" s="343"/>
      <c r="R30" s="343"/>
      <c r="S30" s="343"/>
      <c r="T30" s="343"/>
      <c r="U30" s="343"/>
      <c r="V30" s="23" t="s">
        <v>177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179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34" t="s">
        <v>180</v>
      </c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</row>
    <row r="34" spans="2:34" ht="18.75" customHeight="1">
      <c r="B34" s="334" t="s">
        <v>181</v>
      </c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</row>
    <row r="35" spans="2:34" ht="18.75" customHeight="1">
      <c r="B35" s="334" t="s">
        <v>182</v>
      </c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</row>
    <row r="36" spans="2:34" ht="18.75" customHeight="1">
      <c r="B36" s="334" t="s">
        <v>183</v>
      </c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</row>
    <row r="40" spans="2:34" ht="18.75" customHeight="1">
      <c r="B40" s="1" t="s">
        <v>184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3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topLeftCell="A23" zoomScaleSheetLayoutView="100" workbookViewId="0">
      <selection activeCell="AG36" sqref="AG36"/>
    </sheetView>
  </sheetViews>
  <sheetFormatPr defaultColWidth="2.42578125" defaultRowHeight="15" customHeight="1"/>
  <cols>
    <col min="1" max="19" width="2.42578125" style="12"/>
    <col min="20" max="21" width="1.5703125" style="12" customWidth="1"/>
    <col min="22" max="27" width="2.42578125" style="12"/>
    <col min="28" max="28" width="3" style="12" bestFit="1" customWidth="1"/>
    <col min="29" max="29" width="7.85546875" style="12" customWidth="1"/>
    <col min="30" max="30" width="2.140625" style="12" customWidth="1"/>
    <col min="31" max="31" width="0.42578125" style="12" customWidth="1"/>
    <col min="32" max="32" width="0.85546875" style="12" hidden="1" customWidth="1"/>
    <col min="33" max="16384" width="2.42578125" style="12"/>
  </cols>
  <sheetData>
    <row r="1" spans="1:55" ht="15" customHeight="1">
      <c r="B1" s="475" t="s">
        <v>185</v>
      </c>
      <c r="C1" s="475"/>
      <c r="D1" s="475"/>
      <c r="E1" s="475"/>
      <c r="F1" s="25"/>
    </row>
    <row r="2" spans="1:55" ht="22.5" customHeight="1">
      <c r="B2" s="476" t="s">
        <v>186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</row>
    <row r="3" spans="1:55" ht="4.5" customHeight="1"/>
    <row r="4" spans="1:55" s="13" customFormat="1" ht="13.5" customHeight="1">
      <c r="B4" s="12" t="s">
        <v>187</v>
      </c>
    </row>
    <row r="5" spans="1:55" s="13" customFormat="1" ht="4.5" customHeight="1">
      <c r="B5" s="12"/>
    </row>
    <row r="6" spans="1:55" ht="13.5" customHeight="1">
      <c r="C6" s="347" t="s">
        <v>188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6"/>
      <c r="Y6" s="477" t="s">
        <v>189</v>
      </c>
      <c r="Z6" s="478"/>
      <c r="AA6" s="478"/>
      <c r="AB6" s="478"/>
      <c r="AC6" s="478"/>
      <c r="AD6" s="478"/>
      <c r="AE6" s="478"/>
      <c r="AF6" s="478"/>
      <c r="AG6" s="478"/>
      <c r="AH6" s="478"/>
      <c r="AI6" s="478"/>
      <c r="AJ6" s="479"/>
      <c r="AK6" s="477" t="s">
        <v>190</v>
      </c>
      <c r="AL6" s="478"/>
      <c r="AM6" s="478"/>
      <c r="AN6" s="478"/>
      <c r="AO6" s="478"/>
      <c r="AP6" s="478"/>
      <c r="AQ6" s="478"/>
      <c r="AR6" s="478"/>
      <c r="AS6" s="478"/>
      <c r="AT6" s="478"/>
      <c r="AU6" s="478"/>
      <c r="AV6" s="478"/>
      <c r="AW6" s="478"/>
      <c r="AX6" s="478"/>
      <c r="AY6" s="478"/>
      <c r="AZ6" s="478"/>
      <c r="BA6" s="478"/>
      <c r="BB6" s="480"/>
    </row>
    <row r="7" spans="1:55" ht="13.5" customHeight="1">
      <c r="C7" s="481" t="s">
        <v>191</v>
      </c>
      <c r="D7" s="482"/>
      <c r="E7" s="482"/>
      <c r="F7" s="482"/>
      <c r="G7" s="482"/>
      <c r="H7" s="482"/>
      <c r="I7" s="482"/>
      <c r="J7" s="482"/>
      <c r="K7" s="482"/>
      <c r="L7" s="483"/>
      <c r="M7" s="484" t="s">
        <v>192</v>
      </c>
      <c r="N7" s="482"/>
      <c r="O7" s="482"/>
      <c r="P7" s="483"/>
      <c r="Q7" s="484" t="s">
        <v>193</v>
      </c>
      <c r="R7" s="482"/>
      <c r="S7" s="482"/>
      <c r="T7" s="482"/>
      <c r="U7" s="482"/>
      <c r="V7" s="482"/>
      <c r="W7" s="482"/>
      <c r="X7" s="483"/>
      <c r="Y7" s="485" t="s">
        <v>194</v>
      </c>
      <c r="Z7" s="486"/>
      <c r="AA7" s="486"/>
      <c r="AB7" s="487"/>
      <c r="AC7" s="488" t="s">
        <v>195</v>
      </c>
      <c r="AD7" s="364"/>
      <c r="AE7" s="364"/>
      <c r="AF7" s="489"/>
      <c r="AG7" s="488" t="s">
        <v>196</v>
      </c>
      <c r="AH7" s="364"/>
      <c r="AI7" s="364"/>
      <c r="AJ7" s="489"/>
      <c r="AK7" s="488" t="s">
        <v>197</v>
      </c>
      <c r="AL7" s="364"/>
      <c r="AM7" s="364"/>
      <c r="AN7" s="489"/>
      <c r="AO7" s="488" t="s">
        <v>198</v>
      </c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5"/>
    </row>
    <row r="8" spans="1:55" s="26" customFormat="1" ht="13.5" customHeight="1">
      <c r="C8" s="490" t="s">
        <v>199</v>
      </c>
      <c r="D8" s="491"/>
      <c r="E8" s="491"/>
      <c r="F8" s="491"/>
      <c r="G8" s="491"/>
      <c r="H8" s="491"/>
      <c r="I8" s="491"/>
      <c r="J8" s="491"/>
      <c r="K8" s="491"/>
      <c r="L8" s="492"/>
      <c r="M8" s="493"/>
      <c r="N8" s="494"/>
      <c r="O8" s="494"/>
      <c r="P8" s="495"/>
      <c r="Q8" s="496"/>
      <c r="R8" s="497"/>
      <c r="S8" s="497"/>
      <c r="T8" s="497"/>
      <c r="U8" s="497"/>
      <c r="V8" s="497"/>
      <c r="W8" s="497"/>
      <c r="X8" s="498"/>
      <c r="Y8" s="463"/>
      <c r="Z8" s="464"/>
      <c r="AA8" s="464"/>
      <c r="AB8" s="465"/>
      <c r="AC8" s="463"/>
      <c r="AD8" s="464"/>
      <c r="AE8" s="464"/>
      <c r="AF8" s="465"/>
      <c r="AG8" s="441"/>
      <c r="AH8" s="442"/>
      <c r="AI8" s="442"/>
      <c r="AJ8" s="443"/>
      <c r="AK8" s="463"/>
      <c r="AL8" s="464"/>
      <c r="AM8" s="464"/>
      <c r="AN8" s="465"/>
      <c r="AO8" s="466" t="s">
        <v>200</v>
      </c>
      <c r="AP8" s="467"/>
      <c r="AQ8" s="467"/>
      <c r="AR8" s="467"/>
      <c r="AS8" s="467"/>
      <c r="AT8" s="466" t="s">
        <v>7</v>
      </c>
      <c r="AU8" s="467"/>
      <c r="AV8" s="467"/>
      <c r="AW8" s="467"/>
      <c r="AX8" s="467"/>
      <c r="AY8" s="467"/>
      <c r="AZ8" s="467"/>
      <c r="BA8" s="467"/>
      <c r="BB8" s="468"/>
    </row>
    <row r="9" spans="1:55" s="26" customFormat="1" ht="13.5" customHeight="1">
      <c r="C9" s="27"/>
      <c r="D9" s="430" t="s">
        <v>201</v>
      </c>
      <c r="E9" s="430"/>
      <c r="F9" s="430"/>
      <c r="G9" s="430"/>
      <c r="H9" s="430"/>
      <c r="I9" s="430"/>
      <c r="J9" s="430"/>
      <c r="K9" s="430"/>
      <c r="L9" s="431"/>
      <c r="M9" s="432"/>
      <c r="N9" s="433"/>
      <c r="O9" s="433"/>
      <c r="P9" s="434"/>
      <c r="Q9" s="450"/>
      <c r="R9" s="451"/>
      <c r="S9" s="451"/>
      <c r="T9" s="451"/>
      <c r="U9" s="451"/>
      <c r="V9" s="451"/>
      <c r="W9" s="451"/>
      <c r="X9" s="452"/>
      <c r="Y9" s="453"/>
      <c r="Z9" s="454"/>
      <c r="AA9" s="454"/>
      <c r="AB9" s="455"/>
      <c r="AC9" s="453"/>
      <c r="AD9" s="454"/>
      <c r="AE9" s="454"/>
      <c r="AF9" s="455"/>
      <c r="AG9" s="444"/>
      <c r="AH9" s="445"/>
      <c r="AI9" s="445"/>
      <c r="AJ9" s="446"/>
      <c r="AK9" s="453"/>
      <c r="AL9" s="454"/>
      <c r="AM9" s="454"/>
      <c r="AN9" s="455"/>
      <c r="AO9" s="427"/>
      <c r="AP9" s="428"/>
      <c r="AQ9" s="428"/>
      <c r="AR9" s="428"/>
      <c r="AS9" s="428"/>
      <c r="AT9" s="469"/>
      <c r="AU9" s="470"/>
      <c r="AV9" s="470"/>
      <c r="AW9" s="470"/>
      <c r="AX9" s="470"/>
      <c r="AY9" s="470"/>
      <c r="AZ9" s="470"/>
      <c r="BA9" s="470"/>
      <c r="BB9" s="471"/>
    </row>
    <row r="10" spans="1:55" s="26" customFormat="1" ht="13.5" customHeight="1">
      <c r="C10" s="27"/>
      <c r="D10" s="430" t="s">
        <v>202</v>
      </c>
      <c r="E10" s="430"/>
      <c r="F10" s="430"/>
      <c r="G10" s="430"/>
      <c r="H10" s="430"/>
      <c r="I10" s="430"/>
      <c r="J10" s="430"/>
      <c r="K10" s="430"/>
      <c r="L10" s="431"/>
      <c r="M10" s="432"/>
      <c r="N10" s="433"/>
      <c r="O10" s="433"/>
      <c r="P10" s="434"/>
      <c r="Q10" s="450"/>
      <c r="R10" s="451"/>
      <c r="S10" s="451"/>
      <c r="T10" s="451"/>
      <c r="U10" s="451"/>
      <c r="V10" s="451"/>
      <c r="W10" s="451"/>
      <c r="X10" s="452"/>
      <c r="Y10" s="453"/>
      <c r="Z10" s="454"/>
      <c r="AA10" s="454"/>
      <c r="AB10" s="455"/>
      <c r="AC10" s="453"/>
      <c r="AD10" s="454"/>
      <c r="AE10" s="454"/>
      <c r="AF10" s="455"/>
      <c r="AG10" s="444"/>
      <c r="AH10" s="445"/>
      <c r="AI10" s="445"/>
      <c r="AJ10" s="446"/>
      <c r="AK10" s="453"/>
      <c r="AL10" s="454"/>
      <c r="AM10" s="454"/>
      <c r="AN10" s="455"/>
      <c r="AO10" s="427"/>
      <c r="AP10" s="428"/>
      <c r="AQ10" s="428"/>
      <c r="AR10" s="428"/>
      <c r="AS10" s="428"/>
      <c r="AT10" s="427"/>
      <c r="AU10" s="428"/>
      <c r="AV10" s="428"/>
      <c r="AW10" s="428"/>
      <c r="AX10" s="428"/>
      <c r="AY10" s="428"/>
      <c r="AZ10" s="428"/>
      <c r="BA10" s="428"/>
      <c r="BB10" s="429"/>
    </row>
    <row r="11" spans="1:55" s="26" customFormat="1" ht="13.5" customHeight="1">
      <c r="A11" s="26">
        <v>1</v>
      </c>
      <c r="C11" s="27"/>
      <c r="D11" s="430" t="str">
        <f>"　　"&amp;IF(ISNA(VLOOKUP(A11,入力シート!$B$44:$AQ$47,2,FALSE)),"",VLOOKUP(A11,入力シート!$B$44:$AQ$47,2,FALSE))</f>
        <v>　　</v>
      </c>
      <c r="E11" s="430"/>
      <c r="F11" s="430"/>
      <c r="G11" s="430"/>
      <c r="H11" s="430"/>
      <c r="I11" s="430"/>
      <c r="J11" s="430"/>
      <c r="K11" s="430"/>
      <c r="L11" s="431"/>
      <c r="M11" s="432" t="str">
        <f>IF(D11="","",IF(ISNA(VLOOKUP(A11,入力シート!$B$44:$BC$47,35,FALSE)),"",VLOOKUP(A11,入力シート!$B$44:$BC$47,35,FALSE)))</f>
        <v/>
      </c>
      <c r="N11" s="433"/>
      <c r="O11" s="433"/>
      <c r="P11" s="434"/>
      <c r="Q11" s="435" t="str">
        <f>IF($M11="","","備考欄・別添報告書参照")</f>
        <v/>
      </c>
      <c r="R11" s="436"/>
      <c r="S11" s="436"/>
      <c r="T11" s="436"/>
      <c r="U11" s="436"/>
      <c r="V11" s="436"/>
      <c r="W11" s="436"/>
      <c r="X11" s="437"/>
      <c r="Y11" s="432" t="str">
        <f>IF($M11="","",IF(ISNA(VLOOKUP($A11,入力シート!$B$44:$BC$47,39,FALSE)),"",VLOOKUP($A11,入力シート!$B$44:$BC$47,39,FALSE)))</f>
        <v/>
      </c>
      <c r="Z11" s="433"/>
      <c r="AA11" s="433"/>
      <c r="AB11" s="434"/>
      <c r="AC11" s="432" t="str">
        <f>IF($Q11="","",IF(ISNA(VLOOKUP($A11,入力シート!$B$44:$BC$47,43,FALSE)),"",VLOOKUP($A11,入力シート!$B$44:$BC$47,43,FALSE)))</f>
        <v/>
      </c>
      <c r="AD11" s="433"/>
      <c r="AE11" s="433"/>
      <c r="AF11" s="434"/>
      <c r="AG11" s="444"/>
      <c r="AH11" s="445"/>
      <c r="AI11" s="445"/>
      <c r="AJ11" s="446"/>
      <c r="AK11" s="438" t="str">
        <f>IF(VLOOKUP(A11,入力シート!$B$44:$BC$47,16,FALSE)="","",VLOOKUP(A11,入力シート!$B$44:$BC$47,16,FALSE))</f>
        <v/>
      </c>
      <c r="AL11" s="439"/>
      <c r="AM11" s="439"/>
      <c r="AN11" s="440"/>
      <c r="AO11" s="427" t="str">
        <f>IF(VLOOKUP(A11,入力シート!$B$44:$BC$47,47,FALSE)="","",VLOOKUP(A11,入力シート!$B$44:$BC$47,47,FALSE))</f>
        <v/>
      </c>
      <c r="AP11" s="428"/>
      <c r="AQ11" s="428"/>
      <c r="AR11" s="428"/>
      <c r="AS11" s="462"/>
      <c r="AT11" s="430" t="str">
        <f>IF(VLOOKUP(A11,入力シート!$B$44:$BC$47,51,FALSE)="","",VLOOKUP(A11,入力シート!$B$44:$BC$47,51,FALSE))</f>
        <v/>
      </c>
      <c r="AU11" s="430"/>
      <c r="AV11" s="430"/>
      <c r="AW11" s="430"/>
      <c r="AX11" s="430"/>
      <c r="AY11" s="430"/>
      <c r="AZ11" s="430"/>
      <c r="BA11" s="430"/>
      <c r="BB11" s="461"/>
    </row>
    <row r="12" spans="1:55" s="26" customFormat="1" ht="13.5" customHeight="1">
      <c r="A12" s="26">
        <v>2</v>
      </c>
      <c r="C12" s="27"/>
      <c r="D12" s="430" t="str">
        <f>"　　"&amp;IF(ISNA(VLOOKUP(A12,入力シート!$B$44:$AQ$47,2,FALSE)),"",VLOOKUP(A12,入力シート!$B$44:$AQ$47,2,FALSE))</f>
        <v>　　</v>
      </c>
      <c r="E12" s="430"/>
      <c r="F12" s="430"/>
      <c r="G12" s="430"/>
      <c r="H12" s="430"/>
      <c r="I12" s="430"/>
      <c r="J12" s="430"/>
      <c r="K12" s="430"/>
      <c r="L12" s="431"/>
      <c r="M12" s="432" t="str">
        <f>IF(D12="","",IF(ISNA(VLOOKUP(A12,入力シート!$B$44:$BC$47,35,FALSE)),"",VLOOKUP(A12,入力シート!$B$44:$BC$47,35,FALSE)))</f>
        <v/>
      </c>
      <c r="N12" s="433"/>
      <c r="O12" s="433"/>
      <c r="P12" s="434"/>
      <c r="Q12" s="435" t="str">
        <f>IF($M12="","","備考欄・別添報告書参照")</f>
        <v/>
      </c>
      <c r="R12" s="436"/>
      <c r="S12" s="436"/>
      <c r="T12" s="436"/>
      <c r="U12" s="436"/>
      <c r="V12" s="436"/>
      <c r="W12" s="436"/>
      <c r="X12" s="437"/>
      <c r="Y12" s="432" t="str">
        <f>IF($M12="","",IF(ISNA(VLOOKUP($A12,入力シート!$B$44:$BC$47,39,FALSE)),"",VLOOKUP($A12,入力シート!$B$44:$BC$47,39,FALSE)))</f>
        <v/>
      </c>
      <c r="Z12" s="433"/>
      <c r="AA12" s="433"/>
      <c r="AB12" s="434"/>
      <c r="AC12" s="432" t="str">
        <f>IF($Q12="","",IF(ISNA(VLOOKUP($A12,入力シート!$B$44:$BC$47,43,FALSE)),"",VLOOKUP($A12,入力シート!$B$44:$BC$47,43,FALSE)))</f>
        <v/>
      </c>
      <c r="AD12" s="433"/>
      <c r="AE12" s="433"/>
      <c r="AF12" s="434"/>
      <c r="AG12" s="444"/>
      <c r="AH12" s="445"/>
      <c r="AI12" s="445"/>
      <c r="AJ12" s="446"/>
      <c r="AK12" s="438" t="str">
        <f>IF(VLOOKUP(A12,入力シート!$B$44:$BC$47,16,FALSE)="","",VLOOKUP(A12,入力シート!$B$44:$BC$47,16,FALSE))</f>
        <v/>
      </c>
      <c r="AL12" s="439"/>
      <c r="AM12" s="439"/>
      <c r="AN12" s="440"/>
      <c r="AO12" s="427" t="str">
        <f>IF(VLOOKUP(A12,入力シート!$B$44:$BC$47,47,FALSE)="","",VLOOKUP(A12,入力シート!$B$44:$BC$47,47,FALSE))</f>
        <v/>
      </c>
      <c r="AP12" s="428"/>
      <c r="AQ12" s="428"/>
      <c r="AR12" s="428"/>
      <c r="AS12" s="462"/>
      <c r="AT12" s="430" t="str">
        <f>IF(VLOOKUP(A12,入力シート!$B$44:$BC$47,51,FALSE)="","",VLOOKUP(A12,入力シート!$B$44:$BC$47,51,FALSE))</f>
        <v/>
      </c>
      <c r="AU12" s="430"/>
      <c r="AV12" s="430"/>
      <c r="AW12" s="430"/>
      <c r="AX12" s="430"/>
      <c r="AY12" s="430"/>
      <c r="AZ12" s="430"/>
      <c r="BA12" s="430"/>
      <c r="BB12" s="461"/>
    </row>
    <row r="13" spans="1:55" s="26" customFormat="1" ht="13.5" customHeight="1">
      <c r="A13" s="26">
        <v>3</v>
      </c>
      <c r="C13" s="27"/>
      <c r="D13" s="430" t="str">
        <f>"　　"&amp;IF(ISNA(VLOOKUP(A13,入力シート!$B$44:$AQ$47,2,FALSE)),"",VLOOKUP(A13,入力シート!$B$44:$AQ$47,2,FALSE))</f>
        <v>　　</v>
      </c>
      <c r="E13" s="430"/>
      <c r="F13" s="430"/>
      <c r="G13" s="430"/>
      <c r="H13" s="430"/>
      <c r="I13" s="430"/>
      <c r="J13" s="430"/>
      <c r="K13" s="430"/>
      <c r="L13" s="431"/>
      <c r="M13" s="432" t="str">
        <f>IF(D13="","",IF(ISNA(VLOOKUP(A13,入力シート!$B$44:$BC$47,35,FALSE)),"",VLOOKUP(A13,入力シート!$B$44:$BC$47,35,FALSE)))</f>
        <v/>
      </c>
      <c r="N13" s="433"/>
      <c r="O13" s="433"/>
      <c r="P13" s="434"/>
      <c r="Q13" s="435" t="str">
        <f>IF($M13="","","備考欄・別添報告書参照")</f>
        <v/>
      </c>
      <c r="R13" s="436"/>
      <c r="S13" s="436"/>
      <c r="T13" s="436"/>
      <c r="U13" s="436"/>
      <c r="V13" s="436"/>
      <c r="W13" s="436"/>
      <c r="X13" s="437"/>
      <c r="Y13" s="432" t="str">
        <f>IF($M13="","",IF(ISNA(VLOOKUP($A13,入力シート!$B$44:$BC$47,39,FALSE)),"",VLOOKUP($A13,入力シート!$B$44:$BC$47,39,FALSE)))</f>
        <v/>
      </c>
      <c r="Z13" s="433"/>
      <c r="AA13" s="433"/>
      <c r="AB13" s="434"/>
      <c r="AC13" s="432" t="str">
        <f>IF($Q13="","",IF(ISNA(VLOOKUP($A13,入力シート!$B$44:$BC$47,43,FALSE)),"",VLOOKUP($A13,入力シート!$B$44:$BC$47,43,FALSE)))</f>
        <v/>
      </c>
      <c r="AD13" s="433"/>
      <c r="AE13" s="433"/>
      <c r="AF13" s="434"/>
      <c r="AG13" s="444"/>
      <c r="AH13" s="445"/>
      <c r="AI13" s="445"/>
      <c r="AJ13" s="446"/>
      <c r="AK13" s="438" t="str">
        <f>IF(VLOOKUP(A13,入力シート!$B$44:$BC$47,16,FALSE)="","",VLOOKUP(A13,入力シート!$B$44:$BC$47,16,FALSE))</f>
        <v/>
      </c>
      <c r="AL13" s="439"/>
      <c r="AM13" s="439"/>
      <c r="AN13" s="440"/>
      <c r="AO13" s="427" t="str">
        <f>IF(VLOOKUP(A13,入力シート!$B$44:$BC$47,47,FALSE)="","",VLOOKUP(A13,入力シート!$B$44:$BC$47,47,FALSE))</f>
        <v/>
      </c>
      <c r="AP13" s="428"/>
      <c r="AQ13" s="428"/>
      <c r="AR13" s="428"/>
      <c r="AS13" s="462"/>
      <c r="AT13" s="430" t="str">
        <f>IF(VLOOKUP(A13,入力シート!$B$44:$BC$47,51,FALSE)="","",VLOOKUP(A13,入力シート!$B$44:$BC$47,51,FALSE))</f>
        <v/>
      </c>
      <c r="AU13" s="430"/>
      <c r="AV13" s="430"/>
      <c r="AW13" s="430"/>
      <c r="AX13" s="430"/>
      <c r="AY13" s="430"/>
      <c r="AZ13" s="430"/>
      <c r="BA13" s="430"/>
      <c r="BB13" s="461"/>
    </row>
    <row r="14" spans="1:55" s="26" customFormat="1" ht="13.5" customHeight="1">
      <c r="A14" s="26">
        <v>4</v>
      </c>
      <c r="C14" s="27"/>
      <c r="D14" s="430" t="str">
        <f>"　　"&amp;IF(ISNA(VLOOKUP(A14,入力シート!$B$44:$AQ$47,2,FALSE)),"",VLOOKUP(A14,入力シート!$B$44:$AQ$47,2,FALSE))</f>
        <v>　　</v>
      </c>
      <c r="E14" s="430"/>
      <c r="F14" s="430"/>
      <c r="G14" s="430"/>
      <c r="H14" s="430"/>
      <c r="I14" s="430"/>
      <c r="J14" s="430"/>
      <c r="K14" s="430"/>
      <c r="L14" s="431"/>
      <c r="M14" s="432" t="str">
        <f>IF(D14="","",IF(ISNA(VLOOKUP(A14,入力シート!$B$44:$BC$47,35,FALSE)),"",VLOOKUP(A14,入力シート!$B$44:$BC$47,35,FALSE)))</f>
        <v/>
      </c>
      <c r="N14" s="433"/>
      <c r="O14" s="433"/>
      <c r="P14" s="434"/>
      <c r="Q14" s="435" t="str">
        <f>IF($M14="","","備考欄・別添報告書参照")</f>
        <v/>
      </c>
      <c r="R14" s="436"/>
      <c r="S14" s="436"/>
      <c r="T14" s="436"/>
      <c r="U14" s="436"/>
      <c r="V14" s="436"/>
      <c r="W14" s="436"/>
      <c r="X14" s="437"/>
      <c r="Y14" s="432" t="str">
        <f>IF($M14="","",IF(ISNA(VLOOKUP($A14,入力シート!$B$44:$BC$47,39,FALSE)),"",VLOOKUP($A14,入力シート!$B$44:$BC$47,39,FALSE)))</f>
        <v/>
      </c>
      <c r="Z14" s="433"/>
      <c r="AA14" s="433"/>
      <c r="AB14" s="434"/>
      <c r="AC14" s="432" t="str">
        <f>IF($Q14="","",IF(ISNA(VLOOKUP($A14,入力シート!$B$44:$BC$47,43,FALSE)),"",VLOOKUP($A14,入力シート!$B$44:$BC$47,43,FALSE)))</f>
        <v/>
      </c>
      <c r="AD14" s="433"/>
      <c r="AE14" s="433"/>
      <c r="AF14" s="434"/>
      <c r="AG14" s="444"/>
      <c r="AH14" s="445"/>
      <c r="AI14" s="445"/>
      <c r="AJ14" s="446"/>
      <c r="AK14" s="438" t="str">
        <f>IF(VLOOKUP(A14,入力シート!$B$44:$BC$47,16,FALSE)="","",VLOOKUP(A14,入力シート!$B$44:$BC$47,16,FALSE))</f>
        <v/>
      </c>
      <c r="AL14" s="439"/>
      <c r="AM14" s="439"/>
      <c r="AN14" s="440"/>
      <c r="AO14" s="427" t="str">
        <f>IF(VLOOKUP(A14,入力シート!$B$44:$BC$47,47,FALSE)="","",VLOOKUP(A14,入力シート!$B$44:$BC$47,47,FALSE))</f>
        <v/>
      </c>
      <c r="AP14" s="428"/>
      <c r="AQ14" s="428"/>
      <c r="AR14" s="428"/>
      <c r="AS14" s="462"/>
      <c r="AT14" s="430" t="str">
        <f>IF(VLOOKUP(A14,入力シート!$B$44:$BC$47,51,FALSE)="","",VLOOKUP(A14,入力シート!$B$44:$BC$47,51,FALSE))</f>
        <v/>
      </c>
      <c r="AU14" s="430"/>
      <c r="AV14" s="430"/>
      <c r="AW14" s="430"/>
      <c r="AX14" s="430"/>
      <c r="AY14" s="430"/>
      <c r="AZ14" s="430"/>
      <c r="BA14" s="430"/>
      <c r="BB14" s="461"/>
    </row>
    <row r="15" spans="1:55" s="26" customFormat="1" ht="13.5" customHeight="1">
      <c r="C15" s="27"/>
      <c r="D15" s="430"/>
      <c r="E15" s="430"/>
      <c r="F15" s="430"/>
      <c r="G15" s="430"/>
      <c r="H15" s="430"/>
      <c r="I15" s="430"/>
      <c r="J15" s="430"/>
      <c r="K15" s="430"/>
      <c r="L15" s="431"/>
      <c r="M15" s="432"/>
      <c r="N15" s="433"/>
      <c r="O15" s="433"/>
      <c r="P15" s="434"/>
      <c r="Q15" s="435"/>
      <c r="R15" s="436"/>
      <c r="S15" s="436"/>
      <c r="T15" s="436"/>
      <c r="U15" s="436"/>
      <c r="V15" s="436"/>
      <c r="W15" s="436"/>
      <c r="X15" s="437"/>
      <c r="Y15" s="432"/>
      <c r="Z15" s="433"/>
      <c r="AA15" s="433"/>
      <c r="AB15" s="434"/>
      <c r="AC15" s="432"/>
      <c r="AD15" s="433"/>
      <c r="AE15" s="433"/>
      <c r="AF15" s="434"/>
      <c r="AG15" s="444"/>
      <c r="AH15" s="445"/>
      <c r="AI15" s="445"/>
      <c r="AJ15" s="446"/>
      <c r="AK15" s="438"/>
      <c r="AL15" s="439"/>
      <c r="AM15" s="439"/>
      <c r="AN15" s="440"/>
      <c r="AO15" s="458"/>
      <c r="AP15" s="459"/>
      <c r="AQ15" s="459"/>
      <c r="AR15" s="459"/>
      <c r="AS15" s="460"/>
      <c r="AT15" s="502"/>
      <c r="AU15" s="502"/>
      <c r="AV15" s="502"/>
      <c r="AW15" s="502"/>
      <c r="AX15" s="502"/>
      <c r="AY15" s="502"/>
      <c r="AZ15" s="502"/>
      <c r="BA15" s="502"/>
      <c r="BB15" s="503"/>
    </row>
    <row r="16" spans="1:55" s="26" customFormat="1" ht="13.5" customHeight="1">
      <c r="C16" s="27"/>
      <c r="D16" s="430" t="s">
        <v>203</v>
      </c>
      <c r="E16" s="430"/>
      <c r="F16" s="430"/>
      <c r="G16" s="430"/>
      <c r="H16" s="430"/>
      <c r="I16" s="430"/>
      <c r="J16" s="430"/>
      <c r="K16" s="430"/>
      <c r="L16" s="431"/>
      <c r="M16" s="432"/>
      <c r="N16" s="433"/>
      <c r="O16" s="433"/>
      <c r="P16" s="434"/>
      <c r="Q16" s="450"/>
      <c r="R16" s="451"/>
      <c r="S16" s="451"/>
      <c r="T16" s="451"/>
      <c r="U16" s="451"/>
      <c r="V16" s="451"/>
      <c r="W16" s="451"/>
      <c r="X16" s="452"/>
      <c r="Y16" s="432"/>
      <c r="Z16" s="433"/>
      <c r="AA16" s="433"/>
      <c r="AB16" s="434"/>
      <c r="AC16" s="453"/>
      <c r="AD16" s="454"/>
      <c r="AE16" s="454"/>
      <c r="AF16" s="455"/>
      <c r="AG16" s="444"/>
      <c r="AH16" s="445"/>
      <c r="AI16" s="445"/>
      <c r="AJ16" s="446"/>
      <c r="AK16" s="438"/>
      <c r="AL16" s="439"/>
      <c r="AM16" s="439"/>
      <c r="AN16" s="440"/>
      <c r="AO16" s="469"/>
      <c r="AP16" s="470"/>
      <c r="AQ16" s="470"/>
      <c r="AR16" s="470"/>
      <c r="AS16" s="470"/>
      <c r="AT16" s="470"/>
      <c r="AU16" s="470"/>
      <c r="AV16" s="470"/>
      <c r="AW16" s="470"/>
      <c r="AX16" s="470"/>
      <c r="AY16" s="470"/>
      <c r="AZ16" s="470"/>
      <c r="BA16" s="470"/>
      <c r="BB16" s="471"/>
    </row>
    <row r="17" spans="1:54" s="26" customFormat="1" ht="13.5" customHeight="1">
      <c r="C17" s="27"/>
      <c r="D17" s="430" t="s">
        <v>204</v>
      </c>
      <c r="E17" s="430"/>
      <c r="F17" s="430"/>
      <c r="G17" s="430"/>
      <c r="H17" s="430"/>
      <c r="I17" s="430"/>
      <c r="J17" s="430"/>
      <c r="K17" s="430"/>
      <c r="L17" s="431"/>
      <c r="M17" s="432"/>
      <c r="N17" s="433"/>
      <c r="O17" s="433"/>
      <c r="P17" s="434"/>
      <c r="Q17" s="450"/>
      <c r="R17" s="451"/>
      <c r="S17" s="451"/>
      <c r="T17" s="451"/>
      <c r="U17" s="451"/>
      <c r="V17" s="451"/>
      <c r="W17" s="451"/>
      <c r="X17" s="452"/>
      <c r="Y17" s="453"/>
      <c r="Z17" s="454"/>
      <c r="AA17" s="454"/>
      <c r="AB17" s="455"/>
      <c r="AC17" s="453"/>
      <c r="AD17" s="454"/>
      <c r="AE17" s="454"/>
      <c r="AF17" s="455"/>
      <c r="AG17" s="444"/>
      <c r="AH17" s="445"/>
      <c r="AI17" s="445"/>
      <c r="AJ17" s="446"/>
      <c r="AK17" s="438"/>
      <c r="AL17" s="439"/>
      <c r="AM17" s="439"/>
      <c r="AN17" s="440"/>
      <c r="AO17" s="458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59"/>
      <c r="BB17" s="472"/>
    </row>
    <row r="18" spans="1:54" s="26" customFormat="1" ht="13.5" customHeight="1">
      <c r="A18" s="26">
        <v>5</v>
      </c>
      <c r="C18" s="27"/>
      <c r="D18" s="430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0"/>
      <c r="F18" s="430"/>
      <c r="G18" s="430"/>
      <c r="H18" s="430"/>
      <c r="I18" s="430"/>
      <c r="J18" s="430"/>
      <c r="K18" s="430"/>
      <c r="L18" s="431"/>
      <c r="M18" s="432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3"/>
      <c r="O18" s="433"/>
      <c r="P18" s="434"/>
      <c r="Q18" s="435" t="str">
        <f>IF(入力シート!$C52="","","備考欄・別添報告書参照")</f>
        <v/>
      </c>
      <c r="R18" s="436"/>
      <c r="S18" s="436"/>
      <c r="T18" s="436"/>
      <c r="U18" s="436"/>
      <c r="V18" s="436"/>
      <c r="W18" s="436"/>
      <c r="X18" s="437"/>
      <c r="Y18" s="432" t="str">
        <f>IF($M18="","",IFERROR(VLOOKUP(A18,入力シート!$B$52:$CV$56,40,FALSE)+VLOOKUP(A18,入力シート!$B$52:$CV$56,56,FALSE),""))</f>
        <v/>
      </c>
      <c r="Z18" s="433"/>
      <c r="AA18" s="433"/>
      <c r="AB18" s="434"/>
      <c r="AC18" s="432">
        <f>IF(D18="","",IFERROR(VLOOKUP(A18,入力シート!$B$52:$CV$56,32,FALSE)+VLOOKUP(A18,入力シート!$B$52:$CV$56,48,FALSE),""))</f>
        <v>0</v>
      </c>
      <c r="AD18" s="433"/>
      <c r="AE18" s="433"/>
      <c r="AF18" s="434"/>
      <c r="AG18" s="444"/>
      <c r="AH18" s="445"/>
      <c r="AI18" s="445"/>
      <c r="AJ18" s="446"/>
      <c r="AK18" s="438" t="str">
        <f>IF(VLOOKUP(A18,入力シート!$B$52:$CV$56,17,FALSE)="","",VLOOKUP(A18,入力シート!$B$52:$CV$56,17,FALSE))</f>
        <v/>
      </c>
      <c r="AL18" s="439"/>
      <c r="AM18" s="439"/>
      <c r="AN18" s="440"/>
      <c r="AO18" s="427" t="str">
        <f>IF($M18="","","旅費")</f>
        <v>旅費</v>
      </c>
      <c r="AP18" s="428"/>
      <c r="AQ18" s="428"/>
      <c r="AR18" s="456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56"/>
      <c r="AT18" s="456"/>
      <c r="AU18" s="456"/>
      <c r="AV18" s="428" t="s">
        <v>205</v>
      </c>
      <c r="AW18" s="428"/>
      <c r="AX18" s="428"/>
      <c r="AY18" s="456" t="str">
        <f>IF($M18="","",IF(ISNA(VLOOKUP(A18,入力シート!$B$52:$CV$56,56,FALSE)),"",VLOOKUP(A18,入力シート!$B$52:$CV$56,56,FALSE)))</f>
        <v/>
      </c>
      <c r="AZ18" s="456"/>
      <c r="BA18" s="456"/>
      <c r="BB18" s="457"/>
    </row>
    <row r="19" spans="1:54" s="26" customFormat="1" ht="13.5" customHeight="1">
      <c r="A19" s="26">
        <v>6</v>
      </c>
      <c r="C19" s="27"/>
      <c r="D19" s="430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0"/>
      <c r="F19" s="430"/>
      <c r="G19" s="430"/>
      <c r="H19" s="430"/>
      <c r="I19" s="430"/>
      <c r="J19" s="430"/>
      <c r="K19" s="430"/>
      <c r="L19" s="431"/>
      <c r="M19" s="432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3"/>
      <c r="O19" s="433"/>
      <c r="P19" s="434"/>
      <c r="Q19" s="435" t="str">
        <f>IF(入力シート!$C53="","","備考欄・別添報告書参照")</f>
        <v/>
      </c>
      <c r="R19" s="436"/>
      <c r="S19" s="436"/>
      <c r="T19" s="436"/>
      <c r="U19" s="436"/>
      <c r="V19" s="436"/>
      <c r="W19" s="436"/>
      <c r="X19" s="437"/>
      <c r="Y19" s="432" t="str">
        <f>IF($M19="","",IFERROR(VLOOKUP(A19,入力シート!$B$52:$CV$56,40,FALSE)+VLOOKUP(A19,入力シート!$B$52:$CV$56,56,FALSE),""))</f>
        <v/>
      </c>
      <c r="Z19" s="433"/>
      <c r="AA19" s="433"/>
      <c r="AB19" s="434"/>
      <c r="AC19" s="432">
        <f>IF(D19="","",IFERROR(VLOOKUP(A19,入力シート!$B$52:$CV$56,32,FALSE)+VLOOKUP(A19,入力シート!$B$52:$CV$56,48,FALSE),""))</f>
        <v>0</v>
      </c>
      <c r="AD19" s="433"/>
      <c r="AE19" s="433"/>
      <c r="AF19" s="434"/>
      <c r="AG19" s="444"/>
      <c r="AH19" s="445"/>
      <c r="AI19" s="445"/>
      <c r="AJ19" s="446"/>
      <c r="AK19" s="438" t="str">
        <f>IF(VLOOKUP(A19,入力シート!$B$52:$CV$56,17,FALSE)="","",VLOOKUP(A19,入力シート!$B$52:$CV$56,17,FALSE))</f>
        <v/>
      </c>
      <c r="AL19" s="439"/>
      <c r="AM19" s="439"/>
      <c r="AN19" s="440"/>
      <c r="AO19" s="427" t="str">
        <f>IF($M19="","","旅費")</f>
        <v>旅費</v>
      </c>
      <c r="AP19" s="428"/>
      <c r="AQ19" s="428"/>
      <c r="AR19" s="456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56"/>
      <c r="AT19" s="456"/>
      <c r="AU19" s="456"/>
      <c r="AV19" s="428" t="s">
        <v>205</v>
      </c>
      <c r="AW19" s="428"/>
      <c r="AX19" s="428"/>
      <c r="AY19" s="456" t="str">
        <f>IF($M19="","",IF(ISNA(VLOOKUP(A19,入力シート!$B$52:$CV$56,56,FALSE)),"",VLOOKUP(A19,入力シート!$B$52:$CV$56,56,FALSE)))</f>
        <v/>
      </c>
      <c r="AZ19" s="456"/>
      <c r="BA19" s="456"/>
      <c r="BB19" s="457"/>
    </row>
    <row r="20" spans="1:54" s="26" customFormat="1" ht="13.5" customHeight="1">
      <c r="A20" s="26">
        <v>7</v>
      </c>
      <c r="C20" s="27"/>
      <c r="D20" s="430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0"/>
      <c r="F20" s="430"/>
      <c r="G20" s="430"/>
      <c r="H20" s="430"/>
      <c r="I20" s="430"/>
      <c r="J20" s="430"/>
      <c r="K20" s="430"/>
      <c r="L20" s="431"/>
      <c r="M20" s="432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3"/>
      <c r="O20" s="433"/>
      <c r="P20" s="434"/>
      <c r="Q20" s="435" t="str">
        <f>IF(入力シート!$C54="","","備考欄・別添報告書参照")</f>
        <v/>
      </c>
      <c r="R20" s="436"/>
      <c r="S20" s="436"/>
      <c r="T20" s="436"/>
      <c r="U20" s="436"/>
      <c r="V20" s="436"/>
      <c r="W20" s="436"/>
      <c r="X20" s="437"/>
      <c r="Y20" s="432" t="str">
        <f>IF($M20="","",IFERROR(VLOOKUP(A20,入力シート!$B$52:$CV$56,40,FALSE)+VLOOKUP(A20,入力シート!$B$52:$CV$56,56,FALSE),""))</f>
        <v/>
      </c>
      <c r="Z20" s="433"/>
      <c r="AA20" s="433"/>
      <c r="AB20" s="434"/>
      <c r="AC20" s="432">
        <f>IF(D20="","",IFERROR(VLOOKUP(A20,入力シート!$B$52:$CV$56,32,FALSE)+VLOOKUP(A20,入力シート!$B$52:$CV$56,48,FALSE),""))</f>
        <v>0</v>
      </c>
      <c r="AD20" s="433"/>
      <c r="AE20" s="433"/>
      <c r="AF20" s="434"/>
      <c r="AG20" s="444"/>
      <c r="AH20" s="445"/>
      <c r="AI20" s="445"/>
      <c r="AJ20" s="446"/>
      <c r="AK20" s="438" t="str">
        <f>IF(VLOOKUP(A20,入力シート!$B$52:$CV$56,17,FALSE)="","",VLOOKUP(A20,入力シート!$B$52:$CV$56,17,FALSE))</f>
        <v/>
      </c>
      <c r="AL20" s="439"/>
      <c r="AM20" s="439"/>
      <c r="AN20" s="440"/>
      <c r="AO20" s="427" t="str">
        <f t="shared" ref="AO20:AO22" si="0">IF($M20="","","旅費")</f>
        <v>旅費</v>
      </c>
      <c r="AP20" s="428"/>
      <c r="AQ20" s="428"/>
      <c r="AR20" s="456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56"/>
      <c r="AT20" s="456"/>
      <c r="AU20" s="456"/>
      <c r="AV20" s="428" t="s">
        <v>205</v>
      </c>
      <c r="AW20" s="428"/>
      <c r="AX20" s="428"/>
      <c r="AY20" s="456" t="str">
        <f>IF($M20="","",IF(ISNA(VLOOKUP(A20,入力シート!$B$52:$CV$56,56,FALSE)),"",VLOOKUP(A20,入力シート!$B$52:$CV$56,56,FALSE)))</f>
        <v/>
      </c>
      <c r="AZ20" s="456"/>
      <c r="BA20" s="456"/>
      <c r="BB20" s="457"/>
    </row>
    <row r="21" spans="1:54" s="26" customFormat="1" ht="13.5" customHeight="1">
      <c r="A21" s="26">
        <v>8</v>
      </c>
      <c r="C21" s="27"/>
      <c r="D21" s="430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0"/>
      <c r="F21" s="430"/>
      <c r="G21" s="430"/>
      <c r="H21" s="430"/>
      <c r="I21" s="430"/>
      <c r="J21" s="430"/>
      <c r="K21" s="430"/>
      <c r="L21" s="431"/>
      <c r="M21" s="432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3"/>
      <c r="O21" s="433"/>
      <c r="P21" s="434"/>
      <c r="Q21" s="435" t="str">
        <f>IF(入力シート!$C55="","","備考欄・別添報告書参照")</f>
        <v/>
      </c>
      <c r="R21" s="436"/>
      <c r="S21" s="436"/>
      <c r="T21" s="436"/>
      <c r="U21" s="436"/>
      <c r="V21" s="436"/>
      <c r="W21" s="436"/>
      <c r="X21" s="437"/>
      <c r="Y21" s="432" t="str">
        <f>IF($M21="","",IFERROR(VLOOKUP(A21,入力シート!$B$52:$CV$56,40,FALSE)+VLOOKUP(A21,入力シート!$B$52:$CV$56,56,FALSE),""))</f>
        <v/>
      </c>
      <c r="Z21" s="433"/>
      <c r="AA21" s="433"/>
      <c r="AB21" s="434"/>
      <c r="AC21" s="432">
        <f>IF(D21="","",IFERROR(VLOOKUP(A21,入力シート!$B$52:$CV$56,32,FALSE)+VLOOKUP(A21,入力シート!$B$52:$CV$56,48,FALSE),""))</f>
        <v>0</v>
      </c>
      <c r="AD21" s="433"/>
      <c r="AE21" s="433"/>
      <c r="AF21" s="434"/>
      <c r="AG21" s="444"/>
      <c r="AH21" s="445"/>
      <c r="AI21" s="445"/>
      <c r="AJ21" s="446"/>
      <c r="AK21" s="438" t="str">
        <f>IF(VLOOKUP(A21,入力シート!$B$52:$CV$56,17,FALSE)="","",VLOOKUP(A21,入力シート!$B$52:$CV$56,17,FALSE))</f>
        <v/>
      </c>
      <c r="AL21" s="439"/>
      <c r="AM21" s="439"/>
      <c r="AN21" s="440"/>
      <c r="AO21" s="427" t="str">
        <f t="shared" si="0"/>
        <v>旅費</v>
      </c>
      <c r="AP21" s="428"/>
      <c r="AQ21" s="428"/>
      <c r="AR21" s="456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56"/>
      <c r="AT21" s="456"/>
      <c r="AU21" s="456"/>
      <c r="AV21" s="428" t="s">
        <v>205</v>
      </c>
      <c r="AW21" s="428"/>
      <c r="AX21" s="428"/>
      <c r="AY21" s="456" t="str">
        <f>IF($M21="","",IF(ISNA(VLOOKUP(A21,入力シート!$B$52:$CV$56,56,FALSE)),"",VLOOKUP(A21,入力シート!$B$52:$CV$56,56,FALSE)))</f>
        <v/>
      </c>
      <c r="AZ21" s="456"/>
      <c r="BA21" s="456"/>
      <c r="BB21" s="457"/>
    </row>
    <row r="22" spans="1:54" s="26" customFormat="1" ht="13.5" customHeight="1">
      <c r="A22" s="26">
        <v>9</v>
      </c>
      <c r="C22" s="27"/>
      <c r="D22" s="430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0"/>
      <c r="F22" s="430"/>
      <c r="G22" s="430"/>
      <c r="H22" s="430"/>
      <c r="I22" s="430"/>
      <c r="J22" s="430"/>
      <c r="K22" s="430"/>
      <c r="L22" s="431"/>
      <c r="M22" s="432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3"/>
      <c r="O22" s="433"/>
      <c r="P22" s="434"/>
      <c r="Q22" s="435" t="str">
        <f>IF(入力シート!$C56="","","備考欄・別添報告書参照")</f>
        <v/>
      </c>
      <c r="R22" s="436"/>
      <c r="S22" s="436"/>
      <c r="T22" s="436"/>
      <c r="U22" s="436"/>
      <c r="V22" s="436"/>
      <c r="W22" s="436"/>
      <c r="X22" s="437"/>
      <c r="Y22" s="432" t="str">
        <f>IF($M22="","",IFERROR(VLOOKUP(A22,入力シート!$B$52:$CV$56,40,FALSE)+VLOOKUP(A22,入力シート!$B$52:$CV$56,56,FALSE),""))</f>
        <v/>
      </c>
      <c r="Z22" s="433"/>
      <c r="AA22" s="433"/>
      <c r="AB22" s="434"/>
      <c r="AC22" s="432">
        <f>IF(D22="","",IFERROR(VLOOKUP(A22,入力シート!$B$52:$CV$56,32,FALSE)+VLOOKUP(A22,入力シート!$B$52:$CV$56,48,FALSE),""))</f>
        <v>0</v>
      </c>
      <c r="AD22" s="433"/>
      <c r="AE22" s="433"/>
      <c r="AF22" s="434"/>
      <c r="AG22" s="444"/>
      <c r="AH22" s="445"/>
      <c r="AI22" s="445"/>
      <c r="AJ22" s="446"/>
      <c r="AK22" s="438" t="str">
        <f>IF(VLOOKUP(A22,入力シート!$B$52:$CV$56,17,FALSE)="","",VLOOKUP(A22,入力シート!$B$52:$CV$56,17,FALSE))</f>
        <v/>
      </c>
      <c r="AL22" s="439"/>
      <c r="AM22" s="439"/>
      <c r="AN22" s="440"/>
      <c r="AO22" s="427" t="str">
        <f t="shared" si="0"/>
        <v>旅費</v>
      </c>
      <c r="AP22" s="428"/>
      <c r="AQ22" s="428"/>
      <c r="AR22" s="456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56"/>
      <c r="AT22" s="456"/>
      <c r="AU22" s="456"/>
      <c r="AV22" s="428" t="s">
        <v>205</v>
      </c>
      <c r="AW22" s="428"/>
      <c r="AX22" s="428"/>
      <c r="AY22" s="456" t="str">
        <f>IF($M22="","",IF(ISNA(VLOOKUP(A22,入力シート!$B$52:$CV$56,56,FALSE)),"",VLOOKUP(A22,入力シート!$B$52:$CV$56,56,FALSE)))</f>
        <v/>
      </c>
      <c r="AZ22" s="456"/>
      <c r="BA22" s="456"/>
      <c r="BB22" s="457"/>
    </row>
    <row r="23" spans="1:54" s="26" customFormat="1" ht="13.5" customHeight="1">
      <c r="C23" s="27"/>
      <c r="D23" s="430"/>
      <c r="E23" s="430"/>
      <c r="F23" s="430"/>
      <c r="G23" s="430"/>
      <c r="H23" s="430"/>
      <c r="I23" s="430"/>
      <c r="J23" s="430"/>
      <c r="K23" s="430"/>
      <c r="L23" s="431"/>
      <c r="M23" s="432"/>
      <c r="N23" s="433"/>
      <c r="O23" s="433"/>
      <c r="P23" s="434"/>
      <c r="Q23" s="499"/>
      <c r="R23" s="500"/>
      <c r="S23" s="500"/>
      <c r="T23" s="500"/>
      <c r="U23" s="500"/>
      <c r="V23" s="500"/>
      <c r="W23" s="500"/>
      <c r="X23" s="501"/>
      <c r="Y23" s="506"/>
      <c r="Z23" s="507"/>
      <c r="AA23" s="507"/>
      <c r="AB23" s="508"/>
      <c r="AC23" s="499"/>
      <c r="AD23" s="500"/>
      <c r="AE23" s="500"/>
      <c r="AF23" s="48"/>
      <c r="AG23" s="444"/>
      <c r="AH23" s="445"/>
      <c r="AI23" s="445"/>
      <c r="AJ23" s="446"/>
      <c r="AK23" s="438"/>
      <c r="AL23" s="439"/>
      <c r="AM23" s="439"/>
      <c r="AN23" s="440"/>
      <c r="AO23" s="427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8"/>
      <c r="BB23" s="429"/>
    </row>
    <row r="24" spans="1:54" s="26" customFormat="1" ht="13.5" customHeight="1">
      <c r="C24" s="27"/>
      <c r="D24" s="430" t="s">
        <v>206</v>
      </c>
      <c r="E24" s="430"/>
      <c r="F24" s="430"/>
      <c r="G24" s="430"/>
      <c r="H24" s="430"/>
      <c r="I24" s="430"/>
      <c r="J24" s="430"/>
      <c r="K24" s="430"/>
      <c r="L24" s="431"/>
      <c r="M24" s="432"/>
      <c r="N24" s="433"/>
      <c r="O24" s="433"/>
      <c r="P24" s="434"/>
      <c r="Q24" s="450"/>
      <c r="R24" s="451"/>
      <c r="S24" s="451"/>
      <c r="T24" s="451"/>
      <c r="U24" s="451"/>
      <c r="V24" s="451"/>
      <c r="W24" s="451"/>
      <c r="X24" s="452"/>
      <c r="Y24" s="453"/>
      <c r="Z24" s="454"/>
      <c r="AA24" s="454"/>
      <c r="AB24" s="455"/>
      <c r="AC24" s="453"/>
      <c r="AD24" s="454"/>
      <c r="AE24" s="454"/>
      <c r="AF24" s="455"/>
      <c r="AG24" s="444"/>
      <c r="AH24" s="445"/>
      <c r="AI24" s="445"/>
      <c r="AJ24" s="446"/>
      <c r="AK24" s="438"/>
      <c r="AL24" s="439"/>
      <c r="AM24" s="439"/>
      <c r="AN24" s="440"/>
      <c r="AO24" s="427"/>
      <c r="AP24" s="428"/>
      <c r="AQ24" s="428"/>
      <c r="AR24" s="428"/>
      <c r="AS24" s="428"/>
      <c r="AT24" s="428"/>
      <c r="AU24" s="428"/>
      <c r="AV24" s="428"/>
      <c r="AW24" s="428"/>
      <c r="AX24" s="428"/>
      <c r="AY24" s="428"/>
      <c r="AZ24" s="428"/>
      <c r="BA24" s="428"/>
      <c r="BB24" s="429"/>
    </row>
    <row r="25" spans="1:54" s="26" customFormat="1" ht="13.5" customHeight="1">
      <c r="A25" s="26">
        <v>5</v>
      </c>
      <c r="C25" s="27"/>
      <c r="D25" s="430" t="str">
        <f>"　 　　"&amp;IF(VLOOKUP(A25,入力シート!$B$52:$CV$56,72,FALSE)="","","会議費")</f>
        <v>　 　　会議費</v>
      </c>
      <c r="E25" s="430"/>
      <c r="F25" s="430"/>
      <c r="G25" s="430"/>
      <c r="H25" s="430"/>
      <c r="I25" s="430"/>
      <c r="J25" s="430"/>
      <c r="K25" s="430"/>
      <c r="L25" s="431"/>
      <c r="M25" s="432">
        <f>IF(D25="","",IF(ISNA(VLOOKUP(A25,入力シート!$B$52:$CV$56,72,FALSE)),"",VLOOKUP(A25,入力シート!$B$52:$CV$56,72,FALSE)))</f>
        <v>0</v>
      </c>
      <c r="N25" s="433"/>
      <c r="O25" s="433"/>
      <c r="P25" s="434"/>
      <c r="Q25" s="435" t="str">
        <f>IF($M25=0,"","備考欄・別添報告書参照")</f>
        <v/>
      </c>
      <c r="R25" s="436"/>
      <c r="S25" s="436"/>
      <c r="T25" s="436"/>
      <c r="U25" s="436"/>
      <c r="V25" s="436"/>
      <c r="W25" s="436"/>
      <c r="X25" s="437"/>
      <c r="Y25" s="432">
        <f>IF(D25="","",IF(ISNA(VLOOKUP(A25,入力シート!$B$52:$CV$56,76,FALSE)),"",VLOOKUP(A25,入力シート!$B$52:$CV$56,76,FALSE)))</f>
        <v>0</v>
      </c>
      <c r="Z25" s="433"/>
      <c r="AA25" s="433"/>
      <c r="AB25" s="434"/>
      <c r="AC25" s="432">
        <f>IF($M25="","",IF(ISNA(VLOOKUP($A25,入力シート!$B$52:$CV$56,80,FALSE)),"",VLOOKUP($A25,入力シート!$B$52:$CV$56,80,FALSE)))</f>
        <v>0</v>
      </c>
      <c r="AD25" s="433"/>
      <c r="AE25" s="433"/>
      <c r="AF25" s="434"/>
      <c r="AG25" s="444"/>
      <c r="AH25" s="445"/>
      <c r="AI25" s="445"/>
      <c r="AJ25" s="446"/>
      <c r="AK25" s="438" t="str">
        <f>IF(VLOOKUP(A25,入力シート!$B$52:$CV$56,17,FALSE)="","",VLOOKUP(A25,入力シート!$B$52:$CV$56,17,FALSE))</f>
        <v/>
      </c>
      <c r="AL25" s="439"/>
      <c r="AM25" s="439"/>
      <c r="AN25" s="440"/>
      <c r="AO25" s="427"/>
      <c r="AP25" s="428"/>
      <c r="AQ25" s="428"/>
      <c r="AR25" s="428"/>
      <c r="AS25" s="428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30" t="str">
        <f>"　 　　"&amp;IF(VLOOKUP(A26,入力シート!$B$52:$CV$56,72,FALSE)="","","会議費")</f>
        <v>　 　　会議費</v>
      </c>
      <c r="E26" s="430"/>
      <c r="F26" s="430"/>
      <c r="G26" s="430"/>
      <c r="H26" s="430"/>
      <c r="I26" s="430"/>
      <c r="J26" s="430"/>
      <c r="K26" s="430"/>
      <c r="L26" s="431"/>
      <c r="M26" s="432">
        <f>IF(D26="","",IF(ISNA(VLOOKUP(A26,入力シート!$B$52:$CV$56,72,FALSE)),"",VLOOKUP(A26,入力シート!$B$52:$CV$56,72,FALSE)))</f>
        <v>0</v>
      </c>
      <c r="N26" s="433"/>
      <c r="O26" s="433"/>
      <c r="P26" s="434"/>
      <c r="Q26" s="435" t="str">
        <f t="shared" ref="Q26:Q29" si="1">IF($M26=0,"","備考欄・別添報告書参照")</f>
        <v/>
      </c>
      <c r="R26" s="436"/>
      <c r="S26" s="436"/>
      <c r="T26" s="436"/>
      <c r="U26" s="436"/>
      <c r="V26" s="436"/>
      <c r="W26" s="436"/>
      <c r="X26" s="437"/>
      <c r="Y26" s="432">
        <f>IF(D26="","",IF(ISNA(VLOOKUP(A26,入力シート!$B$52:$CV$56,76,FALSE)),"",VLOOKUP(A26,入力シート!$B$52:$CV$56,76,FALSE)))</f>
        <v>0</v>
      </c>
      <c r="Z26" s="433"/>
      <c r="AA26" s="433"/>
      <c r="AB26" s="434"/>
      <c r="AC26" s="432">
        <f>IF($M26="","",IF(ISNA(VLOOKUP($A26,入力シート!$B$52:$CV$56,80,FALSE)),"",VLOOKUP($A26,入力シート!$B$52:$CV$56,80,FALSE)))</f>
        <v>0</v>
      </c>
      <c r="AD26" s="433"/>
      <c r="AE26" s="433"/>
      <c r="AF26" s="434"/>
      <c r="AG26" s="444"/>
      <c r="AH26" s="445"/>
      <c r="AI26" s="445"/>
      <c r="AJ26" s="446"/>
      <c r="AK26" s="438" t="str">
        <f>IF(VLOOKUP(A26,入力シート!$B$52:$CV$56,17,FALSE)="","",VLOOKUP(A26,入力シート!$B$52:$CV$56,17,FALSE))</f>
        <v/>
      </c>
      <c r="AL26" s="439"/>
      <c r="AM26" s="439"/>
      <c r="AN26" s="440"/>
      <c r="AO26" s="427"/>
      <c r="AP26" s="428"/>
      <c r="AQ26" s="428"/>
      <c r="AR26" s="428"/>
      <c r="AS26" s="428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30" t="str">
        <f>"　 　　"&amp;IF(VLOOKUP(A27,入力シート!$B$52:$CV$56,72,FALSE)="","","会議費")</f>
        <v>　 　　会議費</v>
      </c>
      <c r="E27" s="430"/>
      <c r="F27" s="430"/>
      <c r="G27" s="430"/>
      <c r="H27" s="430"/>
      <c r="I27" s="430"/>
      <c r="J27" s="430"/>
      <c r="K27" s="430"/>
      <c r="L27" s="431"/>
      <c r="M27" s="432">
        <f>IF(D27="","",IF(ISNA(VLOOKUP(A27,入力シート!$B$52:$CV$56,72,FALSE)),"",VLOOKUP(A27,入力シート!$B$52:$CV$56,72,FALSE)))</f>
        <v>0</v>
      </c>
      <c r="N27" s="433"/>
      <c r="O27" s="433"/>
      <c r="P27" s="434"/>
      <c r="Q27" s="435" t="str">
        <f t="shared" si="1"/>
        <v/>
      </c>
      <c r="R27" s="436"/>
      <c r="S27" s="436"/>
      <c r="T27" s="436"/>
      <c r="U27" s="436"/>
      <c r="V27" s="436"/>
      <c r="W27" s="436"/>
      <c r="X27" s="437"/>
      <c r="Y27" s="432">
        <f>IF(D27="","",IF(ISNA(VLOOKUP(A27,入力シート!$B$52:$CV$56,76,FALSE)),"",VLOOKUP(A27,入力シート!$B$52:$CV$56,76,FALSE)))</f>
        <v>0</v>
      </c>
      <c r="Z27" s="433"/>
      <c r="AA27" s="433"/>
      <c r="AB27" s="434"/>
      <c r="AC27" s="432">
        <f>IF($M27="","",IF(ISNA(VLOOKUP($A27,入力シート!$B$52:$CV$56,80,FALSE)),"",VLOOKUP($A27,入力シート!$B$52:$CV$56,80,FALSE)))</f>
        <v>0</v>
      </c>
      <c r="AD27" s="433"/>
      <c r="AE27" s="433"/>
      <c r="AF27" s="434"/>
      <c r="AG27" s="444"/>
      <c r="AH27" s="445"/>
      <c r="AI27" s="445"/>
      <c r="AJ27" s="446"/>
      <c r="AK27" s="438" t="str">
        <f>IF(VLOOKUP(A27,入力シート!$B$52:$CV$56,17,FALSE)="","",VLOOKUP(A27,入力シート!$B$52:$CV$56,17,FALSE))</f>
        <v/>
      </c>
      <c r="AL27" s="439"/>
      <c r="AM27" s="439"/>
      <c r="AN27" s="440"/>
      <c r="AO27" s="427"/>
      <c r="AP27" s="428"/>
      <c r="AQ27" s="428"/>
      <c r="AR27" s="428"/>
      <c r="AS27" s="428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30" t="str">
        <f>"　 　　"&amp;IF(VLOOKUP(A28,入力シート!$B$52:$CV$56,72,FALSE)="","","会議費")</f>
        <v>　 　　会議費</v>
      </c>
      <c r="E28" s="430"/>
      <c r="F28" s="430"/>
      <c r="G28" s="430"/>
      <c r="H28" s="430"/>
      <c r="I28" s="430"/>
      <c r="J28" s="430"/>
      <c r="K28" s="430"/>
      <c r="L28" s="431"/>
      <c r="M28" s="432">
        <f>IF(D28="","",IF(ISNA(VLOOKUP(A28,入力シート!$B$52:$CV$56,72,FALSE)),"",VLOOKUP(A28,入力シート!$B$52:$CV$56,72,FALSE)))</f>
        <v>0</v>
      </c>
      <c r="N28" s="433"/>
      <c r="O28" s="433"/>
      <c r="P28" s="434"/>
      <c r="Q28" s="435" t="str">
        <f t="shared" si="1"/>
        <v/>
      </c>
      <c r="R28" s="436"/>
      <c r="S28" s="436"/>
      <c r="T28" s="436"/>
      <c r="U28" s="436"/>
      <c r="V28" s="436"/>
      <c r="W28" s="436"/>
      <c r="X28" s="437"/>
      <c r="Y28" s="432">
        <f>IF(D28="","",IF(ISNA(VLOOKUP(A28,入力シート!$B$52:$CV$56,76,FALSE)),"",VLOOKUP(A28,入力シート!$B$52:$CV$56,76,FALSE)))</f>
        <v>0</v>
      </c>
      <c r="Z28" s="433"/>
      <c r="AA28" s="433"/>
      <c r="AB28" s="434"/>
      <c r="AC28" s="432">
        <f>IF($M28="","",IF(ISNA(VLOOKUP($A28,入力シート!$B$52:$CV$56,80,FALSE)),"",VLOOKUP($A28,入力シート!$B$52:$CV$56,80,FALSE)))</f>
        <v>0</v>
      </c>
      <c r="AD28" s="433"/>
      <c r="AE28" s="433"/>
      <c r="AF28" s="434"/>
      <c r="AG28" s="444"/>
      <c r="AH28" s="445"/>
      <c r="AI28" s="445"/>
      <c r="AJ28" s="446"/>
      <c r="AK28" s="438" t="str">
        <f>IF(VLOOKUP(A28,入力シート!$B$52:$CV$56,17,FALSE)="","",VLOOKUP(A28,入力シート!$B$52:$CV$56,17,FALSE))</f>
        <v/>
      </c>
      <c r="AL28" s="439"/>
      <c r="AM28" s="439"/>
      <c r="AN28" s="440"/>
      <c r="AO28" s="427"/>
      <c r="AP28" s="428"/>
      <c r="AQ28" s="428"/>
      <c r="AR28" s="428"/>
      <c r="AS28" s="428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30" t="str">
        <f>"　 　　"&amp;IF(VLOOKUP(A29,入力シート!$B$52:$CV$56,72,FALSE)="","","会議費")</f>
        <v>　 　　会議費</v>
      </c>
      <c r="E29" s="430"/>
      <c r="F29" s="430"/>
      <c r="G29" s="430"/>
      <c r="H29" s="430"/>
      <c r="I29" s="430"/>
      <c r="J29" s="430"/>
      <c r="K29" s="430"/>
      <c r="L29" s="431"/>
      <c r="M29" s="432">
        <f>IF(D29="","",IF(ISNA(VLOOKUP(A29,入力シート!$B$52:$CV$56,72,FALSE)),"",VLOOKUP(A29,入力シート!$B$52:$CV$56,72,FALSE)))</f>
        <v>0</v>
      </c>
      <c r="N29" s="433"/>
      <c r="O29" s="433"/>
      <c r="P29" s="434"/>
      <c r="Q29" s="435" t="str">
        <f t="shared" si="1"/>
        <v/>
      </c>
      <c r="R29" s="436"/>
      <c r="S29" s="436"/>
      <c r="T29" s="436"/>
      <c r="U29" s="436"/>
      <c r="V29" s="436"/>
      <c r="W29" s="436"/>
      <c r="X29" s="437"/>
      <c r="Y29" s="432">
        <f>IF(D29="","",IF(ISNA(VLOOKUP(A29,入力シート!$B$52:$CV$56,76,FALSE)),"",VLOOKUP(A29,入力シート!$B$52:$CV$56,76,FALSE)))</f>
        <v>0</v>
      </c>
      <c r="Z29" s="433"/>
      <c r="AA29" s="433"/>
      <c r="AB29" s="434"/>
      <c r="AC29" s="432">
        <f>IF($M29="","",IF(ISNA(VLOOKUP($A29,入力シート!$B$52:$CV$56,80,FALSE)),"",VLOOKUP($A29,入力シート!$B$52:$CV$56,80,FALSE)))</f>
        <v>0</v>
      </c>
      <c r="AD29" s="433"/>
      <c r="AE29" s="433"/>
      <c r="AF29" s="434"/>
      <c r="AG29" s="447"/>
      <c r="AH29" s="448"/>
      <c r="AI29" s="448"/>
      <c r="AJ29" s="449"/>
      <c r="AK29" s="438" t="str">
        <f>IF(VLOOKUP(A29,入力シート!$B$52:$CV$56,17,FALSE)="","",VLOOKUP(A29,入力シート!$B$52:$CV$56,17,FALSE))</f>
        <v/>
      </c>
      <c r="AL29" s="439"/>
      <c r="AM29" s="439"/>
      <c r="AN29" s="440"/>
      <c r="AO29" s="504"/>
      <c r="AP29" s="505"/>
      <c r="AQ29" s="505"/>
      <c r="AR29" s="505"/>
      <c r="AS29" s="505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09" t="s">
        <v>207</v>
      </c>
      <c r="D30" s="410"/>
      <c r="E30" s="410"/>
      <c r="F30" s="410"/>
      <c r="G30" s="410"/>
      <c r="H30" s="410"/>
      <c r="I30" s="410"/>
      <c r="J30" s="410"/>
      <c r="K30" s="410"/>
      <c r="L30" s="411"/>
      <c r="M30" s="412">
        <f>SUM(M8:P29)</f>
        <v>0</v>
      </c>
      <c r="N30" s="413"/>
      <c r="O30" s="413"/>
      <c r="P30" s="414"/>
      <c r="Q30" s="415"/>
      <c r="R30" s="416"/>
      <c r="S30" s="416"/>
      <c r="T30" s="416"/>
      <c r="U30" s="416"/>
      <c r="V30" s="416"/>
      <c r="W30" s="416"/>
      <c r="X30" s="417"/>
      <c r="Y30" s="418">
        <f>IF(SUM(Y8:AB29)&gt;入力シート!AS12,入力シート!AS12,SUM(Y8:AB29))</f>
        <v>0</v>
      </c>
      <c r="Z30" s="419"/>
      <c r="AA30" s="419"/>
      <c r="AB30" s="420"/>
      <c r="AC30" s="421">
        <f>SUM(AC8:AF29)</f>
        <v>0</v>
      </c>
      <c r="AD30" s="422"/>
      <c r="AE30" s="422"/>
      <c r="AF30" s="423"/>
      <c r="AG30" s="421">
        <f>入力シート!T12</f>
        <v>0</v>
      </c>
      <c r="AH30" s="422"/>
      <c r="AI30" s="422"/>
      <c r="AJ30" s="423"/>
      <c r="AK30" s="424"/>
      <c r="AL30" s="425"/>
      <c r="AM30" s="425"/>
      <c r="AN30" s="426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208</v>
      </c>
    </row>
    <row r="33" spans="2:55" s="13" customFormat="1" ht="4.5" customHeight="1">
      <c r="B33" s="12"/>
    </row>
    <row r="34" spans="2:55" ht="15" customHeight="1">
      <c r="C34" s="408" t="s">
        <v>209</v>
      </c>
      <c r="D34" s="143"/>
      <c r="E34" s="143"/>
      <c r="F34" s="143"/>
      <c r="G34" s="143"/>
      <c r="H34" s="143"/>
      <c r="I34" s="143"/>
      <c r="J34" s="143"/>
      <c r="K34" s="143"/>
      <c r="L34" s="144"/>
      <c r="M34" s="145" t="s">
        <v>210</v>
      </c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6"/>
      <c r="Y34" s="145" t="s">
        <v>211</v>
      </c>
      <c r="Z34" s="147"/>
      <c r="AA34" s="147"/>
      <c r="AB34" s="147"/>
      <c r="AC34" s="147"/>
      <c r="AD34" s="147"/>
      <c r="AE34" s="147"/>
      <c r="AF34" s="147"/>
      <c r="AG34" s="147"/>
      <c r="AH34" s="147"/>
      <c r="AI34" s="146"/>
      <c r="AJ34" s="145" t="s">
        <v>190</v>
      </c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26"/>
    </row>
    <row r="35" spans="2:55" ht="15" customHeight="1">
      <c r="C35" s="400">
        <v>45383</v>
      </c>
      <c r="D35" s="401"/>
      <c r="E35" s="401"/>
      <c r="F35" s="401"/>
      <c r="G35" s="401"/>
      <c r="H35" s="402" t="s">
        <v>212</v>
      </c>
      <c r="I35" s="402"/>
      <c r="J35" s="402"/>
      <c r="K35" s="402"/>
      <c r="L35" s="403"/>
      <c r="M35" s="404" t="s">
        <v>54</v>
      </c>
      <c r="N35" s="402"/>
      <c r="O35" s="402"/>
      <c r="P35" s="34">
        <f>入力シート!C37</f>
        <v>0</v>
      </c>
      <c r="Q35" s="35" t="s">
        <v>213</v>
      </c>
      <c r="R35" s="35"/>
      <c r="S35" s="35"/>
      <c r="T35" s="26"/>
      <c r="U35" s="26"/>
      <c r="V35" s="35"/>
      <c r="W35" s="35"/>
      <c r="X35" s="36"/>
      <c r="Y35" s="404" t="s">
        <v>54</v>
      </c>
      <c r="Z35" s="402"/>
      <c r="AA35" s="402"/>
      <c r="AB35" s="34">
        <f>入力シート!N37</f>
        <v>0</v>
      </c>
      <c r="AC35" s="35" t="s">
        <v>214</v>
      </c>
      <c r="AD35" s="35"/>
      <c r="AE35" s="35"/>
      <c r="AF35" s="26"/>
      <c r="AG35" s="35"/>
      <c r="AH35" s="35"/>
      <c r="AI35" s="36"/>
      <c r="AJ35" s="405" t="s">
        <v>215</v>
      </c>
      <c r="AK35" s="406"/>
      <c r="AL35" s="406"/>
      <c r="AM35" s="406"/>
      <c r="AN35" s="406"/>
      <c r="AO35" s="406"/>
      <c r="AP35" s="406"/>
      <c r="AQ35" s="402" t="s">
        <v>54</v>
      </c>
      <c r="AR35" s="402"/>
      <c r="AS35" s="402"/>
      <c r="AT35" s="407">
        <f>入力シート!AF34</f>
        <v>0</v>
      </c>
      <c r="AU35" s="407"/>
      <c r="AV35" s="407"/>
      <c r="AW35" s="26" t="s">
        <v>55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88">
        <f>入力シート!F4</f>
        <v>0</v>
      </c>
      <c r="E36" s="388"/>
      <c r="F36" s="388"/>
      <c r="G36" s="388"/>
      <c r="H36" s="388"/>
      <c r="I36" s="357" t="s">
        <v>216</v>
      </c>
      <c r="J36" s="357"/>
      <c r="K36" s="357"/>
      <c r="L36" s="358"/>
      <c r="M36" s="389" t="s">
        <v>217</v>
      </c>
      <c r="N36" s="351"/>
      <c r="O36" s="351"/>
      <c r="P36" s="39">
        <f>入力シート!X30</f>
        <v>0</v>
      </c>
      <c r="Q36" s="40" t="s">
        <v>213</v>
      </c>
      <c r="R36" s="351" t="s">
        <v>47</v>
      </c>
      <c r="S36" s="351"/>
      <c r="T36" s="351"/>
      <c r="U36" s="351"/>
      <c r="V36" s="39">
        <f>入力シート!X31</f>
        <v>0</v>
      </c>
      <c r="W36" s="40" t="s">
        <v>213</v>
      </c>
      <c r="X36" s="41" t="s">
        <v>218</v>
      </c>
      <c r="Y36" s="389" t="s">
        <v>217</v>
      </c>
      <c r="Z36" s="351"/>
      <c r="AA36" s="351"/>
      <c r="AB36" s="39">
        <f ca="1">入力シート!AA30</f>
        <v>0</v>
      </c>
      <c r="AC36" s="40" t="s">
        <v>214</v>
      </c>
      <c r="AD36" s="351" t="s">
        <v>47</v>
      </c>
      <c r="AE36" s="351"/>
      <c r="AF36" s="351"/>
      <c r="AG36" s="39">
        <f ca="1">入力シート!AA31</f>
        <v>0</v>
      </c>
      <c r="AH36" s="40" t="s">
        <v>214</v>
      </c>
      <c r="AI36" s="41" t="s">
        <v>218</v>
      </c>
      <c r="AJ36" s="390" t="s">
        <v>219</v>
      </c>
      <c r="AK36" s="345"/>
      <c r="AL36" s="345"/>
      <c r="AM36" s="345"/>
      <c r="AN36" s="351" t="s">
        <v>56</v>
      </c>
      <c r="AO36" s="351"/>
      <c r="AP36" s="351"/>
      <c r="AQ36" s="39">
        <f>入力シート!AF35</f>
        <v>0</v>
      </c>
      <c r="AR36" s="40" t="s">
        <v>213</v>
      </c>
      <c r="AS36" s="351" t="s">
        <v>57</v>
      </c>
      <c r="AT36" s="351"/>
      <c r="AU36" s="351"/>
      <c r="AV36" s="39">
        <f>入力シート!AF36</f>
        <v>0</v>
      </c>
      <c r="AW36" s="40" t="s">
        <v>213</v>
      </c>
      <c r="AX36" s="351" t="s">
        <v>52</v>
      </c>
      <c r="AY36" s="351"/>
      <c r="AZ36" s="351"/>
      <c r="BA36" s="39">
        <f>入力シート!AF37</f>
        <v>0</v>
      </c>
      <c r="BB36" s="42" t="s">
        <v>213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220</v>
      </c>
    </row>
    <row r="39" spans="2:55" s="13" customFormat="1" ht="4.5" customHeight="1">
      <c r="B39" s="12"/>
    </row>
    <row r="40" spans="2:55" ht="15" customHeight="1">
      <c r="C40" s="381" t="s">
        <v>221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3"/>
      <c r="Y40" s="381" t="s">
        <v>222</v>
      </c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3"/>
      <c r="AT40" s="381" t="s">
        <v>223</v>
      </c>
      <c r="AU40" s="382"/>
      <c r="AV40" s="382"/>
      <c r="AW40" s="382"/>
      <c r="AX40" s="382"/>
      <c r="AY40" s="382"/>
      <c r="AZ40" s="382"/>
      <c r="BA40" s="382"/>
      <c r="BB40" s="383"/>
    </row>
    <row r="41" spans="2:55" ht="15" customHeight="1">
      <c r="C41" s="384" t="s">
        <v>224</v>
      </c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6"/>
      <c r="Q41" s="385" t="s">
        <v>225</v>
      </c>
      <c r="R41" s="385"/>
      <c r="S41" s="385"/>
      <c r="T41" s="385"/>
      <c r="U41" s="385"/>
      <c r="V41" s="385"/>
      <c r="W41" s="385"/>
      <c r="X41" s="387"/>
      <c r="Y41" s="384" t="s">
        <v>224</v>
      </c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5"/>
      <c r="AL41" s="386"/>
      <c r="AM41" s="385" t="s">
        <v>225</v>
      </c>
      <c r="AN41" s="385"/>
      <c r="AO41" s="385"/>
      <c r="AP41" s="385"/>
      <c r="AQ41" s="385"/>
      <c r="AR41" s="385"/>
      <c r="AS41" s="387"/>
      <c r="AT41" s="391"/>
      <c r="AU41" s="392"/>
      <c r="AV41" s="392"/>
      <c r="AW41" s="392"/>
      <c r="AX41" s="392"/>
      <c r="AY41" s="392"/>
      <c r="AZ41" s="392"/>
      <c r="BA41" s="392"/>
      <c r="BB41" s="393"/>
    </row>
    <row r="42" spans="2:55" ht="15" customHeight="1">
      <c r="C42" s="373" t="s">
        <v>226</v>
      </c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74"/>
      <c r="Q42" s="370">
        <f>Y30</f>
        <v>0</v>
      </c>
      <c r="R42" s="371"/>
      <c r="S42" s="371"/>
      <c r="T42" s="371"/>
      <c r="U42" s="371"/>
      <c r="V42" s="371"/>
      <c r="W42" s="371"/>
      <c r="X42" s="372"/>
      <c r="Y42" s="373" t="s">
        <v>227</v>
      </c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74"/>
      <c r="AM42" s="371"/>
      <c r="AN42" s="371"/>
      <c r="AO42" s="371"/>
      <c r="AP42" s="371"/>
      <c r="AQ42" s="371"/>
      <c r="AR42" s="371"/>
      <c r="AS42" s="372"/>
      <c r="AT42" s="394"/>
      <c r="AU42" s="395"/>
      <c r="AV42" s="395"/>
      <c r="AW42" s="395"/>
      <c r="AX42" s="395"/>
      <c r="AY42" s="395"/>
      <c r="AZ42" s="395"/>
      <c r="BA42" s="395"/>
      <c r="BB42" s="396"/>
    </row>
    <row r="43" spans="2:55" ht="15" customHeight="1">
      <c r="C43" s="373" t="s">
        <v>73</v>
      </c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74"/>
      <c r="Q43" s="370">
        <f>AC30</f>
        <v>0</v>
      </c>
      <c r="R43" s="371"/>
      <c r="S43" s="371"/>
      <c r="T43" s="371"/>
      <c r="U43" s="371"/>
      <c r="V43" s="371"/>
      <c r="W43" s="371"/>
      <c r="X43" s="372"/>
      <c r="Y43" s="373" t="s">
        <v>228</v>
      </c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74"/>
      <c r="AM43" s="370">
        <f>M30</f>
        <v>0</v>
      </c>
      <c r="AN43" s="371"/>
      <c r="AO43" s="371"/>
      <c r="AP43" s="371"/>
      <c r="AQ43" s="371"/>
      <c r="AR43" s="371"/>
      <c r="AS43" s="372"/>
      <c r="AT43" s="394"/>
      <c r="AU43" s="395"/>
      <c r="AV43" s="395"/>
      <c r="AW43" s="395"/>
      <c r="AX43" s="395"/>
      <c r="AY43" s="395"/>
      <c r="AZ43" s="395"/>
      <c r="BA43" s="395"/>
      <c r="BB43" s="396"/>
    </row>
    <row r="44" spans="2:55" ht="15" customHeight="1">
      <c r="C44" s="373" t="s">
        <v>52</v>
      </c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74"/>
      <c r="Q44" s="370">
        <f>AG30</f>
        <v>0</v>
      </c>
      <c r="R44" s="371"/>
      <c r="S44" s="371"/>
      <c r="T44" s="371"/>
      <c r="U44" s="371"/>
      <c r="V44" s="371"/>
      <c r="W44" s="371"/>
      <c r="X44" s="372"/>
      <c r="Y44" s="373" t="s">
        <v>229</v>
      </c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  <c r="AJ44" s="354"/>
      <c r="AK44" s="354"/>
      <c r="AL44" s="374"/>
      <c r="AM44" s="371"/>
      <c r="AN44" s="371"/>
      <c r="AO44" s="371"/>
      <c r="AP44" s="371"/>
      <c r="AQ44" s="371"/>
      <c r="AR44" s="371"/>
      <c r="AS44" s="372"/>
      <c r="AT44" s="394"/>
      <c r="AU44" s="395"/>
      <c r="AV44" s="395"/>
      <c r="AW44" s="395"/>
      <c r="AX44" s="395"/>
      <c r="AY44" s="395"/>
      <c r="AZ44" s="395"/>
      <c r="BA44" s="395"/>
      <c r="BB44" s="396"/>
    </row>
    <row r="45" spans="2:55" ht="15" customHeight="1">
      <c r="C45" s="373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74"/>
      <c r="Q45" s="371"/>
      <c r="R45" s="371"/>
      <c r="S45" s="371"/>
      <c r="T45" s="371"/>
      <c r="U45" s="371"/>
      <c r="V45" s="371"/>
      <c r="W45" s="371"/>
      <c r="X45" s="372"/>
      <c r="Y45" s="373" t="s">
        <v>230</v>
      </c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74"/>
      <c r="AM45" s="371"/>
      <c r="AN45" s="371"/>
      <c r="AO45" s="371"/>
      <c r="AP45" s="371"/>
      <c r="AQ45" s="371"/>
      <c r="AR45" s="371"/>
      <c r="AS45" s="372"/>
      <c r="AT45" s="394"/>
      <c r="AU45" s="395"/>
      <c r="AV45" s="395"/>
      <c r="AW45" s="395"/>
      <c r="AX45" s="395"/>
      <c r="AY45" s="395"/>
      <c r="AZ45" s="395"/>
      <c r="BA45" s="395"/>
      <c r="BB45" s="396"/>
    </row>
    <row r="46" spans="2:55" ht="15" customHeight="1">
      <c r="C46" s="373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74"/>
      <c r="Q46" s="371"/>
      <c r="R46" s="371"/>
      <c r="S46" s="371"/>
      <c r="T46" s="371"/>
      <c r="U46" s="371"/>
      <c r="V46" s="371"/>
      <c r="W46" s="371"/>
      <c r="X46" s="372"/>
      <c r="Y46" s="373" t="s">
        <v>231</v>
      </c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74"/>
      <c r="AM46" s="371"/>
      <c r="AN46" s="371"/>
      <c r="AO46" s="371"/>
      <c r="AP46" s="371"/>
      <c r="AQ46" s="371"/>
      <c r="AR46" s="371"/>
      <c r="AS46" s="372"/>
      <c r="AT46" s="394"/>
      <c r="AU46" s="395"/>
      <c r="AV46" s="395"/>
      <c r="AW46" s="395"/>
      <c r="AX46" s="395"/>
      <c r="AY46" s="395"/>
      <c r="AZ46" s="395"/>
      <c r="BA46" s="395"/>
      <c r="BB46" s="396"/>
    </row>
    <row r="47" spans="2:55" ht="15" customHeight="1">
      <c r="C47" s="376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8"/>
      <c r="Q47" s="379"/>
      <c r="R47" s="379"/>
      <c r="S47" s="379"/>
      <c r="T47" s="379"/>
      <c r="U47" s="379"/>
      <c r="V47" s="379"/>
      <c r="W47" s="379"/>
      <c r="X47" s="380"/>
      <c r="Y47" s="376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7"/>
      <c r="AL47" s="378"/>
      <c r="AM47" s="379"/>
      <c r="AN47" s="379"/>
      <c r="AO47" s="379"/>
      <c r="AP47" s="379"/>
      <c r="AQ47" s="379"/>
      <c r="AR47" s="379"/>
      <c r="AS47" s="380"/>
      <c r="AT47" s="397"/>
      <c r="AU47" s="398"/>
      <c r="AV47" s="398"/>
      <c r="AW47" s="398"/>
      <c r="AX47" s="398"/>
      <c r="AY47" s="398"/>
      <c r="AZ47" s="398"/>
      <c r="BA47" s="398"/>
      <c r="BB47" s="399"/>
    </row>
    <row r="48" spans="2:55" ht="15" customHeight="1">
      <c r="C48" s="367" t="s">
        <v>232</v>
      </c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9"/>
      <c r="Q48" s="375">
        <f>SUM(Q42:X47)</f>
        <v>0</v>
      </c>
      <c r="R48" s="345"/>
      <c r="S48" s="345"/>
      <c r="T48" s="345"/>
      <c r="U48" s="345"/>
      <c r="V48" s="345"/>
      <c r="W48" s="345"/>
      <c r="X48" s="346"/>
      <c r="Y48" s="367" t="s">
        <v>233</v>
      </c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9"/>
      <c r="AM48" s="375">
        <f>SUM(AM43:AS47)</f>
        <v>0</v>
      </c>
      <c r="AN48" s="345"/>
      <c r="AO48" s="345"/>
      <c r="AP48" s="345"/>
      <c r="AQ48" s="345"/>
      <c r="AR48" s="345"/>
      <c r="AS48" s="346"/>
      <c r="AT48" s="345">
        <f>Q48-AM48</f>
        <v>0</v>
      </c>
      <c r="AU48" s="345"/>
      <c r="AV48" s="345"/>
      <c r="AW48" s="345"/>
      <c r="AX48" s="345"/>
      <c r="AY48" s="345"/>
      <c r="AZ48" s="345"/>
      <c r="BA48" s="345"/>
      <c r="BB48" s="346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234</v>
      </c>
    </row>
    <row r="51" spans="2:54" s="13" customFormat="1" ht="4.5" customHeight="1">
      <c r="B51" s="12"/>
    </row>
    <row r="52" spans="2:54" ht="15" customHeight="1">
      <c r="C52" s="347" t="s">
        <v>116</v>
      </c>
      <c r="D52" s="147"/>
      <c r="E52" s="147"/>
      <c r="F52" s="147"/>
      <c r="G52" s="147"/>
      <c r="H52" s="147"/>
      <c r="I52" s="147"/>
      <c r="J52" s="148"/>
      <c r="K52" s="348" t="str">
        <f>入力シート!K60&amp;""</f>
        <v/>
      </c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48"/>
      <c r="AO52" s="348"/>
      <c r="AP52" s="348"/>
      <c r="AQ52" s="348"/>
      <c r="AR52" s="348"/>
      <c r="AS52" s="348"/>
      <c r="AT52" s="348"/>
      <c r="AU52" s="348"/>
      <c r="AV52" s="348"/>
      <c r="AW52" s="348"/>
      <c r="AX52" s="348"/>
      <c r="AY52" s="348"/>
      <c r="AZ52" s="348"/>
      <c r="BA52" s="348"/>
      <c r="BB52" s="349"/>
    </row>
    <row r="53" spans="2:54" ht="15" customHeight="1" thickBot="1">
      <c r="C53" s="350" t="s">
        <v>118</v>
      </c>
      <c r="D53" s="351"/>
      <c r="E53" s="351"/>
      <c r="F53" s="351"/>
      <c r="G53" s="351"/>
      <c r="H53" s="351"/>
      <c r="I53" s="351"/>
      <c r="J53" s="352"/>
      <c r="K53" s="353" t="str">
        <f>入力シート!K61&amp;""</f>
        <v/>
      </c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353"/>
      <c r="AN53" s="353"/>
      <c r="AO53" s="353"/>
      <c r="AP53" s="353"/>
      <c r="AQ53" s="354"/>
      <c r="AR53" s="354"/>
      <c r="AS53" s="354"/>
      <c r="AT53" s="354"/>
      <c r="AU53" s="354"/>
      <c r="AV53" s="354"/>
      <c r="AW53" s="354"/>
      <c r="AX53" s="354"/>
      <c r="AY53" s="354"/>
      <c r="AZ53" s="354"/>
      <c r="BA53" s="354"/>
      <c r="BB53" s="355"/>
    </row>
    <row r="54" spans="2:54" ht="15" customHeight="1">
      <c r="C54" s="360"/>
      <c r="D54" s="361"/>
      <c r="E54" s="361"/>
      <c r="F54" s="361"/>
      <c r="G54" s="361"/>
      <c r="H54" s="361"/>
      <c r="I54" s="361"/>
      <c r="J54" s="362"/>
      <c r="K54" s="347" t="s">
        <v>120</v>
      </c>
      <c r="L54" s="147"/>
      <c r="M54" s="147"/>
      <c r="N54" s="147"/>
      <c r="O54" s="147"/>
      <c r="P54" s="147"/>
      <c r="Q54" s="147"/>
      <c r="R54" s="146"/>
      <c r="S54" s="145" t="s">
        <v>68</v>
      </c>
      <c r="T54" s="147"/>
      <c r="U54" s="147"/>
      <c r="V54" s="147"/>
      <c r="W54" s="147"/>
      <c r="X54" s="146"/>
      <c r="Y54" s="145" t="s">
        <v>13</v>
      </c>
      <c r="Z54" s="147"/>
      <c r="AA54" s="147"/>
      <c r="AB54" s="147"/>
      <c r="AC54" s="146"/>
      <c r="AD54" s="145" t="s">
        <v>121</v>
      </c>
      <c r="AE54" s="147"/>
      <c r="AF54" s="147"/>
      <c r="AG54" s="147"/>
      <c r="AH54" s="147"/>
      <c r="AI54" s="147"/>
      <c r="AJ54" s="147"/>
      <c r="AK54" s="146"/>
      <c r="AL54" s="145" t="s">
        <v>122</v>
      </c>
      <c r="AM54" s="147"/>
      <c r="AN54" s="147"/>
      <c r="AO54" s="147"/>
      <c r="AP54" s="146"/>
      <c r="AQ54" s="145" t="s">
        <v>123</v>
      </c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8"/>
    </row>
    <row r="55" spans="2:54" ht="15" customHeight="1">
      <c r="C55" s="363" t="s">
        <v>124</v>
      </c>
      <c r="D55" s="364"/>
      <c r="E55" s="364"/>
      <c r="F55" s="364"/>
      <c r="G55" s="364"/>
      <c r="H55" s="364"/>
      <c r="I55" s="364"/>
      <c r="J55" s="365"/>
      <c r="K55" s="366" t="str">
        <f>入力シート!K63&amp;""</f>
        <v/>
      </c>
      <c r="L55" s="242"/>
      <c r="M55" s="242"/>
      <c r="N55" s="242"/>
      <c r="O55" s="242"/>
      <c r="P55" s="242"/>
      <c r="Q55" s="242"/>
      <c r="R55" s="243"/>
      <c r="S55" s="244" t="str">
        <f>入力シート!S63&amp;""</f>
        <v/>
      </c>
      <c r="T55" s="242"/>
      <c r="U55" s="242"/>
      <c r="V55" s="242"/>
      <c r="W55" s="242"/>
      <c r="X55" s="243"/>
      <c r="Y55" s="244" t="str">
        <f>入力シート!X63&amp;""</f>
        <v/>
      </c>
      <c r="Z55" s="242"/>
      <c r="AA55" s="242"/>
      <c r="AB55" s="242"/>
      <c r="AC55" s="243"/>
      <c r="AD55" s="244" t="str">
        <f>入力シート!AC63&amp;""</f>
        <v/>
      </c>
      <c r="AE55" s="242"/>
      <c r="AF55" s="242"/>
      <c r="AG55" s="242"/>
      <c r="AH55" s="242"/>
      <c r="AI55" s="242"/>
      <c r="AJ55" s="242"/>
      <c r="AK55" s="243"/>
      <c r="AL55" s="244" t="str">
        <f>入力シート!AK63&amp;""</f>
        <v/>
      </c>
      <c r="AM55" s="242"/>
      <c r="AN55" s="242"/>
      <c r="AO55" s="242"/>
      <c r="AP55" s="243"/>
      <c r="AQ55" s="244" t="str">
        <f>入力シート!AP63&amp;""</f>
        <v/>
      </c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474"/>
    </row>
    <row r="56" spans="2:54" ht="15" customHeight="1" thickBot="1">
      <c r="C56" s="350" t="s">
        <v>131</v>
      </c>
      <c r="D56" s="351"/>
      <c r="E56" s="351"/>
      <c r="F56" s="351"/>
      <c r="G56" s="351"/>
      <c r="H56" s="351"/>
      <c r="I56" s="351"/>
      <c r="J56" s="352"/>
      <c r="K56" s="356" t="str">
        <f>入力シート!K64&amp;""</f>
        <v/>
      </c>
      <c r="L56" s="357"/>
      <c r="M56" s="357"/>
      <c r="N56" s="357"/>
      <c r="O56" s="357"/>
      <c r="P56" s="357"/>
      <c r="Q56" s="357"/>
      <c r="R56" s="358"/>
      <c r="S56" s="359" t="str">
        <f>入力シート!S64&amp;""</f>
        <v/>
      </c>
      <c r="T56" s="357"/>
      <c r="U56" s="357"/>
      <c r="V56" s="357"/>
      <c r="W56" s="357"/>
      <c r="X56" s="358"/>
      <c r="Y56" s="359" t="str">
        <f>入力シート!X64&amp;""</f>
        <v/>
      </c>
      <c r="Z56" s="357"/>
      <c r="AA56" s="357"/>
      <c r="AB56" s="357"/>
      <c r="AC56" s="358"/>
      <c r="AD56" s="359" t="str">
        <f>入力シート!AC64&amp;""</f>
        <v/>
      </c>
      <c r="AE56" s="357"/>
      <c r="AF56" s="357"/>
      <c r="AG56" s="357"/>
      <c r="AH56" s="357"/>
      <c r="AI56" s="357"/>
      <c r="AJ56" s="357"/>
      <c r="AK56" s="358"/>
      <c r="AL56" s="359" t="str">
        <f>入力シート!AK64&amp;""</f>
        <v/>
      </c>
      <c r="AM56" s="357"/>
      <c r="AN56" s="357"/>
      <c r="AO56" s="357"/>
      <c r="AP56" s="358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3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topLeftCell="A33" zoomScaleSheetLayoutView="100" workbookViewId="0">
      <selection activeCell="AF4" sqref="AF4"/>
    </sheetView>
  </sheetViews>
  <sheetFormatPr defaultColWidth="2.42578125" defaultRowHeight="18.75" customHeight="1"/>
  <cols>
    <col min="1" max="16384" width="2.4257812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21" t="s">
        <v>235</v>
      </c>
      <c r="AA3" s="521"/>
      <c r="AB3" s="521"/>
      <c r="AC3" s="521"/>
      <c r="AD3" s="521"/>
      <c r="AE3" s="521"/>
      <c r="AF3" s="521"/>
      <c r="AG3" s="521"/>
      <c r="AH3" s="521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34" t="s">
        <v>236</v>
      </c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</row>
    <row r="10" spans="1:35" ht="18.75" customHeight="1">
      <c r="A10" s="16"/>
    </row>
    <row r="11" spans="1:35" ht="18.75" customHeight="1">
      <c r="Q11" s="334" t="s">
        <v>7</v>
      </c>
      <c r="R11" s="334"/>
      <c r="S11" s="334"/>
      <c r="T11" s="334"/>
      <c r="U11" s="516">
        <f>入力シート!F5</f>
        <v>0</v>
      </c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</row>
    <row r="12" spans="1:35" ht="18.75" customHeight="1">
      <c r="A12" s="16"/>
      <c r="Q12" s="334" t="s">
        <v>200</v>
      </c>
      <c r="R12" s="334"/>
      <c r="S12" s="334"/>
      <c r="T12" s="334"/>
      <c r="U12" s="518">
        <f>入力シート!F6</f>
        <v>0</v>
      </c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</row>
    <row r="13" spans="1:35" ht="18.75" customHeight="1">
      <c r="A13" s="16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</row>
    <row r="14" spans="1:35" ht="18.75" customHeight="1">
      <c r="A14" s="16"/>
      <c r="Q14" s="334" t="s">
        <v>237</v>
      </c>
      <c r="R14" s="334"/>
      <c r="S14" s="334"/>
      <c r="T14" s="334"/>
      <c r="U14" s="516">
        <f>入力シート!F7</f>
        <v>0</v>
      </c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17" t="s">
        <v>238</v>
      </c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517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20" t="s">
        <v>239</v>
      </c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</row>
    <row r="21" spans="1:34" ht="17.25" customHeight="1"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</row>
    <row r="22" spans="1:34" ht="18.75" customHeight="1"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95" t="s">
        <v>240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</row>
    <row r="25" spans="1:34" ht="18.75" customHeight="1">
      <c r="A25" s="16"/>
    </row>
    <row r="26" spans="1:34" ht="18.75" customHeight="1">
      <c r="C26" s="344" t="s">
        <v>241</v>
      </c>
      <c r="D26" s="344"/>
      <c r="E26" s="344"/>
      <c r="F26" s="344"/>
      <c r="G26" s="344"/>
      <c r="H26" s="344"/>
      <c r="I26" s="344"/>
      <c r="J26" s="344"/>
      <c r="K26" s="344"/>
      <c r="L26" s="344"/>
      <c r="M26" s="2"/>
      <c r="N26" s="337" t="s">
        <v>173</v>
      </c>
      <c r="O26" s="337"/>
      <c r="P26" s="337"/>
      <c r="Q26" s="519">
        <f>別紙!Y30</f>
        <v>0</v>
      </c>
      <c r="R26" s="519"/>
      <c r="S26" s="519"/>
      <c r="T26" s="519"/>
      <c r="U26" s="519"/>
      <c r="V26" s="519"/>
      <c r="W26" s="519"/>
      <c r="X26" s="519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4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3" t="s">
        <v>10</v>
      </c>
      <c r="O28" s="513"/>
      <c r="P28" s="513"/>
      <c r="Q28" s="516">
        <f>入力シート!AG4</f>
        <v>0</v>
      </c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2"/>
    </row>
    <row r="29" spans="1:34" ht="18.75" customHeight="1">
      <c r="C29" s="344" t="s">
        <v>242</v>
      </c>
      <c r="D29" s="344"/>
      <c r="E29" s="344"/>
      <c r="F29" s="344"/>
      <c r="G29" s="344"/>
      <c r="H29" s="344"/>
      <c r="I29" s="344"/>
      <c r="J29" s="344"/>
      <c r="K29" s="344"/>
      <c r="L29" s="344"/>
      <c r="M29" s="2"/>
      <c r="N29" s="513" t="s">
        <v>243</v>
      </c>
      <c r="O29" s="513"/>
      <c r="P29" s="513"/>
      <c r="Q29" s="344">
        <f>入力シート!AG3</f>
        <v>0</v>
      </c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3" t="s">
        <v>10</v>
      </c>
      <c r="O31" s="513"/>
      <c r="P31" s="513"/>
      <c r="Q31" s="516">
        <f>入力シート!AG6</f>
        <v>0</v>
      </c>
      <c r="R31" s="516"/>
      <c r="S31" s="516"/>
      <c r="T31" s="516"/>
      <c r="U31" s="516"/>
      <c r="V31" s="516"/>
      <c r="W31" s="516"/>
      <c r="X31" s="516"/>
      <c r="Y31" s="516"/>
      <c r="Z31" s="516"/>
      <c r="AA31" s="516"/>
      <c r="AB31" s="516"/>
      <c r="AC31" s="516"/>
      <c r="AD31" s="516"/>
      <c r="AE31" s="516"/>
      <c r="AF31" s="516"/>
      <c r="AG31" s="516"/>
      <c r="AH31" s="2"/>
    </row>
    <row r="32" spans="1:34" ht="18.75" customHeight="1">
      <c r="C32" s="344" t="s">
        <v>244</v>
      </c>
      <c r="D32" s="344"/>
      <c r="E32" s="344"/>
      <c r="F32" s="344"/>
      <c r="G32" s="344"/>
      <c r="H32" s="344"/>
      <c r="I32" s="344"/>
      <c r="J32" s="344"/>
      <c r="K32" s="344"/>
      <c r="L32" s="344"/>
      <c r="M32" s="2"/>
      <c r="N32" s="513" t="s">
        <v>245</v>
      </c>
      <c r="O32" s="513"/>
      <c r="P32" s="513"/>
      <c r="Q32" s="516">
        <f>入力シート!AG5</f>
        <v>0</v>
      </c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44" t="s">
        <v>246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>
        <f>入力シート!AG7</f>
        <v>0</v>
      </c>
      <c r="S34" s="344"/>
      <c r="T34" s="344"/>
      <c r="U34" s="344"/>
      <c r="V34" s="344"/>
      <c r="W34" s="344"/>
      <c r="X34" s="344"/>
      <c r="Y34" s="344"/>
      <c r="Z34" s="344">
        <f>入力シート!AG8</f>
        <v>0</v>
      </c>
      <c r="AA34" s="344"/>
      <c r="AB34" s="344"/>
      <c r="AC34" s="344"/>
      <c r="AD34" s="344"/>
      <c r="AE34" s="344"/>
      <c r="AF34" s="344"/>
      <c r="AG34" s="344"/>
      <c r="AH34" s="344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44" t="s">
        <v>247</v>
      </c>
      <c r="D36" s="344"/>
      <c r="E36" s="344"/>
      <c r="F36" s="344"/>
      <c r="G36" s="344"/>
      <c r="H36" s="344"/>
      <c r="I36" s="344"/>
      <c r="J36" s="344"/>
      <c r="K36" s="344"/>
      <c r="L36" s="344"/>
      <c r="M36" s="2"/>
      <c r="N36" s="2"/>
      <c r="O36" s="2"/>
      <c r="P36" s="2"/>
      <c r="Q36" s="513">
        <f>入力シート!AG9</f>
        <v>0</v>
      </c>
      <c r="R36" s="513"/>
      <c r="S36" s="513"/>
      <c r="T36" s="513"/>
      <c r="U36" s="51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44" t="s">
        <v>248</v>
      </c>
      <c r="D38" s="344"/>
      <c r="E38" s="344"/>
      <c r="F38" s="344"/>
      <c r="G38" s="344"/>
      <c r="H38" s="344"/>
      <c r="I38" s="344"/>
      <c r="J38" s="344"/>
      <c r="K38" s="344"/>
      <c r="L38" s="344"/>
      <c r="M38" s="2"/>
      <c r="N38" s="2"/>
      <c r="O38" s="2"/>
      <c r="P38" s="2"/>
      <c r="Q38" s="344">
        <f>入力シート!AG10</f>
        <v>0</v>
      </c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11" t="s">
        <v>249</v>
      </c>
      <c r="M40" s="511"/>
      <c r="N40" s="511"/>
      <c r="O40" s="511"/>
      <c r="P40" s="511"/>
      <c r="Q40" s="512">
        <f>入力シート!G68</f>
        <v>0</v>
      </c>
      <c r="R40" s="512"/>
      <c r="S40" s="512"/>
      <c r="T40" s="512"/>
      <c r="U40" s="512"/>
      <c r="V40" s="512"/>
      <c r="W40" s="512"/>
      <c r="X40" s="511" t="s">
        <v>140</v>
      </c>
      <c r="Y40" s="511"/>
      <c r="Z40" s="511"/>
      <c r="AA40" s="511"/>
      <c r="AB40" s="512">
        <f>入力シート!R68</f>
        <v>0</v>
      </c>
      <c r="AC40" s="512"/>
      <c r="AD40" s="512"/>
      <c r="AE40" s="512"/>
      <c r="AF40" s="512"/>
      <c r="AG40" s="512"/>
      <c r="AH40" s="512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09" t="s">
        <v>142</v>
      </c>
      <c r="N41" s="509"/>
      <c r="O41" s="509"/>
      <c r="P41" s="509"/>
      <c r="Q41" s="510">
        <f>入力シート!G69</f>
        <v>0</v>
      </c>
      <c r="R41" s="510"/>
      <c r="S41" s="510"/>
      <c r="T41" s="510"/>
      <c r="U41" s="510"/>
      <c r="V41" s="510"/>
      <c r="W41" s="510"/>
      <c r="X41" s="511" t="s">
        <v>140</v>
      </c>
      <c r="Y41" s="511"/>
      <c r="Z41" s="511"/>
      <c r="AA41" s="511"/>
      <c r="AB41" s="510">
        <f>入力シート!R69</f>
        <v>0</v>
      </c>
      <c r="AC41" s="510"/>
      <c r="AD41" s="510"/>
      <c r="AE41" s="510"/>
      <c r="AF41" s="510"/>
      <c r="AG41" s="510"/>
      <c r="AH41" s="510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2013-05-08T02:57:49Z</dcterms:created>
  <dcterms:modified xsi:type="dcterms:W3CDTF">2024-06-06T08:03:19Z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