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研修旅費\研修開催\"/>
    </mc:Choice>
  </mc:AlternateContent>
  <xr:revisionPtr revIDLastSave="0" documentId="13_ncr:1_{D270057A-0A94-410B-B58D-3732C068965C}" xr6:coauthVersionLast="47" xr6:coauthVersionMax="47" xr10:uidLastSave="{00000000-0000-0000-0000-000000000000}"/>
  <bookViews>
    <workbookView xWindow="0" yWindow="0" windowWidth="28800" windowHeight="11385" tabRatio="843" xr2:uid="{00000000-000D-0000-FFFF-FFFF00000000}"/>
  </bookViews>
  <sheets>
    <sheet name="＜見本＞報告書" sheetId="20" r:id="rId1"/>
    <sheet name="＜見本＞旅行行程表及び諸謝金等積算書" sheetId="21" r:id="rId2"/>
    <sheet name="報告書" sheetId="13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24" l="1"/>
  <c r="U11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M36" i="13" s="1"/>
  <c r="J34" i="13" s="1"/>
  <c r="Q20" i="14"/>
  <c r="R20" i="14"/>
  <c r="V37" i="13" s="1"/>
  <c r="T20" i="14"/>
  <c r="U22" i="14" l="1"/>
  <c r="V36" i="13" s="1"/>
  <c r="AE37" i="13"/>
  <c r="U23" i="14" l="1"/>
  <c r="AE36" i="13"/>
  <c r="AE34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4" i="13" l="1"/>
</calcChain>
</file>

<file path=xl/sharedStrings.xml><?xml version="1.0" encoding="utf-8"?>
<sst xmlns="http://schemas.openxmlformats.org/spreadsheetml/2006/main" count="487" uniqueCount="164">
  <si>
    <t>公募要領２.（４）⑥に規定する補助金の交付に関して参考となる書類</t>
    <phoneticPr fontId="5"/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</si>
  <si>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</si>
  <si>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</si>
  <si>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</si>
  <si>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</si>
  <si>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</si>
  <si>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</si>
  <si>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</si>
  <si>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</si>
  <si>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</si>
  <si>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</si>
  <si>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</si>
  <si>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</si>
  <si>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</si>
  <si>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</si>
  <si>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</si>
  <si>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</si>
  <si>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</si>
  <si>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</si>
  <si>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</si>
  <si>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</si>
  <si>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</si>
  <si>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</si>
  <si>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</si>
  <si>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</si>
  <si>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</si>
  <si>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</si>
  <si>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</si>
  <si>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</si>
  <si>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</si>
  <si>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</si>
  <si>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</si>
  <si>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</si>
  <si>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</si>
  <si>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</si>
  <si>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</si>
  <si>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</si>
  <si>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</si>
  <si>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</si>
  <si>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</si>
  <si>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</si>
  <si>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</si>
  <si>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</si>
  <si>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</si>
  <si>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</si>
  <si>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</si>
  <si>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</si>
  <si>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</si>
  <si>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</si>
  <si>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</si>
  <si>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</si>
  <si>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</si>
  <si>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</si>
  <si>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</si>
  <si>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</si>
  <si>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</si>
  <si>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</si>
  <si>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</si>
  <si>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</si>
  <si>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</si>
  <si>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</si>
  <si>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</si>
  <si>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</si>
  <si>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</si>
  <si>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</si>
  <si>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</si>
  <si>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</si>
  <si>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</si>
  <si>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</si>
  <si>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</si>
  <si>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</si>
  <si>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</si>
  <si>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</si>
  <si>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</si>
  <si>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</si>
  <si>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</si>
  <si>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</si>
  <si>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</si>
  <si>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</si>
  <si>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</si>
  <si>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</si>
  <si>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</si>
  <si>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</si>
  <si>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</si>
  <si>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</si>
  <si>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</si>
  <si>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</si>
  <si>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</si>
  <si>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</si>
  <si>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</si>
  <si>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</si>
  <si>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</si>
  <si>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</si>
  <si>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</si>
  <si>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</si>
  <si>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/>
  </si>
  <si>
    <t>公募要領２.（４）⑥に規定する補助金の交付に関して参考となる書類</t>
    <phoneticPr fontId="4"/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</si>
  <si>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</si>
  <si>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</si>
  <si>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</si>
  <si>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  <rPh sb="115" eb="119">
      <t>カイサイジッセキ</t>
    </rPh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</si>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</sst>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7" fillId="0" borderId="0" xfId="4" applyFont="1" applyProtection="1">
      <alignment vertical="center"/>
      <protection locked="0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176" fontId="7" fillId="2" borderId="0" xfId="4" applyNumberFormat="1" applyFont="1" applyFill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33</xdr:row>
      <xdr:rowOff>38100</xdr:rowOff>
    </xdr:from>
    <xdr:to>
      <xdr:col>49</xdr:col>
      <xdr:colOff>66675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8" t="s">
        <v>2</v>
      </c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39" t="s">
        <v>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41">
        <v>45539</v>
      </c>
      <c r="L11" s="141"/>
      <c r="M11" s="141"/>
      <c r="N11" s="141"/>
      <c r="O11" s="141"/>
      <c r="P11" s="141"/>
      <c r="Q11" s="141"/>
      <c r="R11" s="15"/>
      <c r="S11" s="142">
        <v>0.41666666666666669</v>
      </c>
      <c r="T11" s="142"/>
      <c r="U11" s="142"/>
      <c r="V11" s="1" t="str">
        <f>IF(S11="","","～")</f>
        <v>～</v>
      </c>
      <c r="W11" s="142">
        <v>0.52083333333333337</v>
      </c>
      <c r="X11" s="142"/>
      <c r="Y11" s="142"/>
    </row>
    <row r="12" spans="1:36">
      <c r="B12" s="2" t="s">
        <v>12</v>
      </c>
      <c r="K12" s="141">
        <v>45540</v>
      </c>
      <c r="L12" s="141"/>
      <c r="M12" s="141"/>
      <c r="N12" s="141"/>
      <c r="O12" s="141"/>
      <c r="P12" s="141"/>
      <c r="Q12" s="141"/>
      <c r="R12" s="15"/>
      <c r="S12" s="142">
        <v>0.5625</v>
      </c>
      <c r="T12" s="142"/>
      <c r="U12" s="142"/>
      <c r="V12" s="1" t="str">
        <f>IF(S12="","","～")</f>
        <v>～</v>
      </c>
      <c r="W12" s="142">
        <v>0.66666666666666663</v>
      </c>
      <c r="X12" s="142"/>
      <c r="Y12" s="142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39" t="s">
        <v>16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</row>
    <row r="14" spans="1:36">
      <c r="B14" s="2"/>
      <c r="K14" s="143" t="s">
        <v>17</v>
      </c>
      <c r="L14" s="143"/>
      <c r="M14" s="143"/>
      <c r="N14" s="143"/>
      <c r="O14" s="139" t="s">
        <v>18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44">
        <v>75</v>
      </c>
      <c r="L15" s="144"/>
      <c r="M15" s="144"/>
      <c r="N15" s="144"/>
      <c r="O15" s="144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46" t="s">
        <v>26</v>
      </c>
      <c r="O16" s="146"/>
      <c r="P16" s="146"/>
      <c r="Q16" s="146"/>
      <c r="R16" s="146"/>
      <c r="S16" s="146"/>
      <c r="T16" s="146"/>
      <c r="U16" s="146"/>
      <c r="V16" s="145" t="s">
        <v>27</v>
      </c>
      <c r="W16" s="145"/>
      <c r="X16" s="145"/>
      <c r="Y16" s="147" t="s">
        <v>28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</row>
    <row r="17" spans="2:35">
      <c r="B17" s="2"/>
      <c r="K17" s="148" t="s">
        <v>29</v>
      </c>
      <c r="L17" s="148"/>
      <c r="M17" s="148"/>
      <c r="N17" s="149"/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48" t="s">
        <v>29</v>
      </c>
      <c r="L18" s="148"/>
      <c r="M18" s="148"/>
      <c r="N18" s="149"/>
      <c r="O18" s="149"/>
      <c r="P18" s="149"/>
      <c r="Q18" s="149"/>
      <c r="R18" s="149"/>
      <c r="S18" s="149"/>
      <c r="T18" s="149"/>
      <c r="U18" s="149"/>
      <c r="V18" s="148" t="s">
        <v>31</v>
      </c>
      <c r="W18" s="148"/>
      <c r="X18" s="148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52" t="s">
        <v>35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0"/>
    </row>
    <row r="24" spans="2:35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0"/>
    </row>
    <row r="25" spans="2:35"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0"/>
    </row>
    <row r="26" spans="2:35"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0"/>
    </row>
    <row r="27" spans="2:35"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0"/>
    </row>
    <row r="28" spans="2:35"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0"/>
    </row>
    <row r="29" spans="2:35" s="9" customFormat="1"/>
    <row r="30" spans="2:35">
      <c r="B30" s="13" t="s">
        <v>36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 t="s">
        <v>39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63695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>
        <f>SUM(V35:X37)</f>
        <v>38695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>
        <f>SUM(AE35:AG37)</f>
        <v>25000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56">
        <v>15000</v>
      </c>
      <c r="N35" s="156"/>
      <c r="O35" s="156"/>
      <c r="P35" s="155" t="s">
        <v>46</v>
      </c>
      <c r="Q35" s="155"/>
      <c r="R35" s="155"/>
      <c r="S35" s="155"/>
      <c r="T35" s="155"/>
      <c r="U35" s="155"/>
      <c r="V35" s="156">
        <v>10000</v>
      </c>
      <c r="W35" s="156"/>
      <c r="X35" s="156"/>
      <c r="Z35" s="157" t="s">
        <v>43</v>
      </c>
      <c r="AA35" s="157"/>
      <c r="AB35" s="157"/>
      <c r="AC35" s="157"/>
      <c r="AD35" s="157"/>
      <c r="AE35" s="158">
        <f>M35-V35</f>
        <v>5000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SUM('＜見本＞旅行行程表及び諸謝金等積算書'!$P$14)-M37</f>
        <v>23695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>
        <f>SUM('＜見本＞旅行行程表及び諸謝金等積算書'!$U$14)-V37</f>
        <v>18495</v>
      </c>
      <c r="W36" s="158"/>
      <c r="X36" s="158"/>
      <c r="Z36" s="157" t="s">
        <v>43</v>
      </c>
      <c r="AA36" s="157"/>
      <c r="AB36" s="157"/>
      <c r="AC36" s="157"/>
      <c r="AD36" s="157"/>
      <c r="AE36" s="158">
        <f t="shared" ref="AE36:AE37" si="0">M36-V36</f>
        <v>5200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SUM('＜見本＞旅行行程表及び諸謝金等積算書'!$M$12)</f>
        <v>25000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>
        <f>SUM('＜見本＞旅行行程表及び諸謝金等積算書'!$R$12)</f>
        <v>10200</v>
      </c>
      <c r="W37" s="158"/>
      <c r="X37" s="158"/>
      <c r="Z37" s="157" t="s">
        <v>43</v>
      </c>
      <c r="AA37" s="157"/>
      <c r="AB37" s="157"/>
      <c r="AC37" s="157"/>
      <c r="AD37" s="157"/>
      <c r="AE37" s="158">
        <f t="shared" si="0"/>
        <v>14800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 selectLockedCells="1" selectUnlockedCells="1"/>
  <mergeCells count="70"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  <mergeCell ref="AE36:AG36"/>
    <mergeCell ref="D36:F36"/>
    <mergeCell ref="G36:L36"/>
    <mergeCell ref="M36:O36"/>
    <mergeCell ref="P36:U36"/>
    <mergeCell ref="V36:X36"/>
    <mergeCell ref="Z36:AD36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D20:AI21"/>
    <mergeCell ref="D23:AH28"/>
    <mergeCell ref="C30:AI30"/>
    <mergeCell ref="C31:AG31"/>
    <mergeCell ref="C33:AI33"/>
    <mergeCell ref="K17:M17"/>
    <mergeCell ref="N17:U17"/>
    <mergeCell ref="V17:X17"/>
    <mergeCell ref="Y17:AI17"/>
    <mergeCell ref="K18:M18"/>
    <mergeCell ref="N18:U18"/>
    <mergeCell ref="V18:X18"/>
    <mergeCell ref="Y18:AI18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2:Q12"/>
    <mergeCell ref="S12:U12"/>
    <mergeCell ref="W12:Y12"/>
    <mergeCell ref="D13:I13"/>
    <mergeCell ref="K13:N13"/>
    <mergeCell ref="O13:AI13"/>
    <mergeCell ref="D10:I10"/>
    <mergeCell ref="K10:AJ10"/>
    <mergeCell ref="D11:I11"/>
    <mergeCell ref="K11:Q11"/>
    <mergeCell ref="S11:U11"/>
    <mergeCell ref="W11:Y11"/>
    <mergeCell ref="U7:AH7"/>
    <mergeCell ref="A1:AI1"/>
    <mergeCell ref="A3:AI3"/>
    <mergeCell ref="U5:AH6"/>
    <mergeCell ref="C9:AI9"/>
  </mergeCells>
  <phoneticPr fontId="5"/>
  <conditionalFormatting sqref="K10:AJ10 K11:Q12 S11:U12 W11:Y12 O13:AI14 K15:O15 N16:U18 Y16:AI18 D23:AH28 M35:O36 V35:X36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N16:N18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J3" s="35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162" t="str">
        <f>'＜見本＞報告書'!Y16</f>
        <v>山田　○○</v>
      </c>
      <c r="C4" s="162"/>
      <c r="D4" s="162"/>
      <c r="E4" s="8"/>
      <c r="J4" s="36"/>
      <c r="K4" s="36"/>
      <c r="L4" s="166" t="s">
        <v>57</v>
      </c>
      <c r="M4" s="167"/>
      <c r="N4" s="167"/>
      <c r="O4" s="168">
        <f>IF(J12&lt;8,"",J12*37)</f>
        <v>8695</v>
      </c>
      <c r="P4" s="169"/>
      <c r="Q4" s="166" t="s">
        <v>57</v>
      </c>
      <c r="R4" s="167"/>
      <c r="S4" s="167"/>
      <c r="T4" s="168">
        <f>O4</f>
        <v>8695</v>
      </c>
      <c r="U4" s="169"/>
    </row>
    <row r="5" spans="1:35" ht="30" customHeight="1" thickBot="1">
      <c r="A5" s="33" t="s">
        <v>58</v>
      </c>
      <c r="B5" s="162" t="str">
        <f>'＜見本＞報告書'!N16</f>
        <v>各種福祉士</v>
      </c>
      <c r="C5" s="162"/>
      <c r="D5" s="162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91" t="s">
        <v>84</v>
      </c>
      <c r="L8" s="24"/>
      <c r="M8" s="25"/>
      <c r="N8" s="109" t="str">
        <f t="shared" ref="N8:N11" si="0">IF(I8="","",1)</f>
        <v/>
      </c>
      <c r="O8" s="25"/>
      <c r="P8" s="31"/>
      <c r="Q8" s="111">
        <f t="shared" ref="Q8:Q11" si="1">L8</f>
        <v>0</v>
      </c>
      <c r="R8" s="112" t="str">
        <f>IF(L8="","",IF(M8&lt;IF(Q8="","",VLOOKUP(IF(ISNA(VLOOKUP('＜見本＞報告書'!$N$16,'(参考)諸謝金・宿泊料'!B:C,2,FALSE)),"",VLOOKUP('＜見本＞報告書'!$N$16,'(参考)諸謝金・宿泊料'!B:C,2,FALSE)),'(参考)諸謝金・宿泊料'!C:D,2,FALSE)),M8,VLOOKUP(IF(ISNA(VLOOKUP('＜見本＞報告書'!$N$16,'(参考)諸謝金・宿泊料'!B:C,2,FALSE)),"",VLOOKUP('＜見本＞報告書'!$N$16,'(参考)諸謝金・宿泊料'!B:C,2,FALSE)),'(参考)諸謝金・宿泊料'!C:D,2,FALSE)*Q8))</f>
        <v/>
      </c>
      <c r="S8" s="112" t="str">
        <f t="shared" ref="S8:S11" si="2"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報告書'!$N$16,'(参考)諸謝金・宿泊料'!B:C,2,FALSE)),"",VLOOKUP('＜見本＞報告書'!$N$16,'(参考)諸謝金・宿泊料'!B:C,2,FALSE)),'(参考)諸謝金・宿泊料'!$C:$F,3,FALSE)),""),IF(S8=1,MIN(O8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8" s="113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91" t="s">
        <v>84</v>
      </c>
      <c r="L9" s="29">
        <v>2</v>
      </c>
      <c r="M9" s="30">
        <v>25000</v>
      </c>
      <c r="N9" s="110">
        <f t="shared" si="0"/>
        <v>1</v>
      </c>
      <c r="O9" s="25">
        <v>15000</v>
      </c>
      <c r="P9" s="31"/>
      <c r="Q9" s="114">
        <f t="shared" si="1"/>
        <v>2</v>
      </c>
      <c r="R9" s="112">
        <f>IF(L9="","",IF(M9&lt;IF(Q9="","",VLOOKUP(IF(ISNA(VLOOKUP('＜見本＞報告書'!$N$16,'(参考)諸謝金・宿泊料'!B:C,2,FALSE)),"",VLOOKUP('＜見本＞報告書'!$N$16,'(参考)諸謝金・宿泊料'!B:C,2,FALSE)),'(参考)諸謝金・宿泊料'!C:D,2,FALSE)),M9,VLOOKUP(IF(ISNA(VLOOKUP('＜見本＞報告書'!$N$16,'(参考)諸謝金・宿泊料'!B:C,2,FALSE)),"",VLOOKUP('＜見本＞報告書'!$N$16,'(参考)諸謝金・宿泊料'!B:C,2,FALSE)),'(参考)諸謝金・宿泊料'!C:D,2,FALSE)*Q9))</f>
        <v>10200</v>
      </c>
      <c r="S9" s="115">
        <f t="shared" si="2"/>
        <v>1</v>
      </c>
      <c r="T9" s="112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$16,'(参考)諸謝金・宿泊料'!B:C,2,FALSE)),"",VLOOKUP('＜見本＞報告書'!$N$16,'(参考)諸謝金・宿泊料'!B:C,2,FALSE)),'(参考)諸謝金・宿泊料'!$C:$F,3,FALSE)),""),IF(S9=1,MIN(O9,VLOOKUP(IF(ISNA(VLOOKUP('＜見本＞報告書'!$N$16,'(参考)諸謝金・宿泊料'!B:C,2,FALSE)),"",VLOOKUP('＜見本＞報告書'!$N$16,'(参考)諸謝金・宿泊料'!B:C,2,FALSE)),'(参考)諸謝金・宿泊料'!$C:$F,4,FALSE)),""))</f>
        <v>9800</v>
      </c>
      <c r="U9" s="116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91" t="s">
        <v>84</v>
      </c>
      <c r="L10" s="29"/>
      <c r="M10" s="30"/>
      <c r="N10" s="110" t="str">
        <f t="shared" si="0"/>
        <v/>
      </c>
      <c r="O10" s="30"/>
      <c r="P10" s="32"/>
      <c r="Q10" s="114">
        <f t="shared" si="1"/>
        <v>0</v>
      </c>
      <c r="R10" s="112" t="str">
        <f>IF(L10="","",IF(M10&lt;IF(Q10="","",VLOOKUP(IF(ISNA(VLOOKUP('＜見本＞報告書'!$N$16,'(参考)諸謝金・宿泊料'!B:C,2,FALSE)),"",VLOOKUP('＜見本＞報告書'!$N$16,'(参考)諸謝金・宿泊料'!B:C,2,FALSE)),'(参考)諸謝金・宿泊料'!C:D,2,FALSE)),M10,VLOOKUP(IF(ISNA(VLOOKUP('＜見本＞報告書'!$N$16,'(参考)諸謝金・宿泊料'!B:C,2,FALSE)),"",VLOOKUP('＜見本＞報告書'!$N$16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$16,'(参考)諸謝金・宿泊料'!B:C,2,FALSE)),"",VLOOKUP('＜見本＞報告書'!$N$16,'(参考)諸謝金・宿泊料'!B:C,2,FALSE)),'(参考)諸謝金・宿泊料'!$C:$F,3,FALSE)),""),IF(S10=1,MIN(O10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10" s="116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91" t="s">
        <v>84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$16,'(参考)諸謝金・宿泊料'!B:C,2,FALSE)),"",VLOOKUP('＜見本＞報告書'!$N$16,'(参考)諸謝金・宿泊料'!B:C,2,FALSE)),'(参考)諸謝金・宿泊料'!C:D,2,FALSE)),M11,VLOOKUP(IF(ISNA(VLOOKUP('＜見本＞報告書'!$N$16,'(参考)諸謝金・宿泊料'!B:C,2,FALSE)),"",VLOOKUP('＜見本＞報告書'!$N$16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$16,'(参考)諸謝金・宿泊料'!B:C,2,FALSE)),"",VLOOKUP('＜見本＞報告書'!$N$16,'(参考)諸謝金・宿泊料'!B:C,2,FALSE)),'(参考)諸謝金・宿泊料'!$C:$F,3,FALSE)),""),IF(S11=1,MIN(O11,VLOOKUP(IF(ISNA(VLOOKUP('＜見本＞報告書'!$N$16,'(参考)諸謝金・宿泊料'!B:C,2,FALSE)),"",VLOOKUP('＜見本＞報告書'!$N$16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173" t="s">
        <v>87</v>
      </c>
      <c r="B12" s="174"/>
      <c r="C12" s="174"/>
      <c r="D12" s="174"/>
      <c r="E12" s="174"/>
      <c r="F12" s="174"/>
      <c r="G12" s="174"/>
      <c r="H12" s="175"/>
      <c r="I12" s="63"/>
      <c r="J12" s="64">
        <f>TRUNC(SUM(J8:J11),-0.1)</f>
        <v>235</v>
      </c>
      <c r="K12" s="65"/>
      <c r="L12" s="66">
        <f t="shared" ref="L12:U12" si="4">SUM(L8:L11)</f>
        <v>2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2</v>
      </c>
      <c r="R12" s="67">
        <f t="shared" si="4"/>
        <v>10200</v>
      </c>
      <c r="S12" s="68">
        <f t="shared" si="4"/>
        <v>1</v>
      </c>
      <c r="T12" s="67">
        <f t="shared" si="4"/>
        <v>9800</v>
      </c>
      <c r="U12" s="69">
        <f t="shared" si="4"/>
        <v>0</v>
      </c>
    </row>
    <row r="13" spans="1:35" ht="30" customHeight="1" thickBot="1">
      <c r="A13" s="180" t="s">
        <v>88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81" t="s">
        <v>45</v>
      </c>
      <c r="M14" s="182"/>
      <c r="N14" s="182"/>
      <c r="O14" s="182"/>
      <c r="P14" s="117">
        <f>SUM(O4,M12,O12,P12)</f>
        <v>48695</v>
      </c>
      <c r="Q14" s="181" t="s">
        <v>89</v>
      </c>
      <c r="R14" s="182"/>
      <c r="S14" s="182"/>
      <c r="T14" s="182"/>
      <c r="U14" s="117">
        <f>SUM(T4,R12,T12,U12)</f>
        <v>28695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81" t="s">
        <v>90</v>
      </c>
      <c r="R15" s="182"/>
      <c r="S15" s="182"/>
      <c r="T15" s="182"/>
      <c r="U15" s="117">
        <f>IF(P14-U14&lt;0,"-",P14-U14)</f>
        <v>20000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83" t="s">
        <v>91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5"/>
      <c r="L17" s="183" t="s">
        <v>92</v>
      </c>
      <c r="M17" s="184"/>
      <c r="N17" s="184"/>
      <c r="O17" s="184"/>
      <c r="P17" s="184"/>
      <c r="Q17" s="184"/>
      <c r="R17" s="184"/>
      <c r="S17" s="184"/>
      <c r="T17" s="184"/>
      <c r="U17" s="185"/>
    </row>
    <row r="18" spans="1:21" ht="30" customHeight="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8"/>
      <c r="L18" s="176"/>
      <c r="M18" s="177"/>
      <c r="N18" s="177"/>
      <c r="O18" s="177"/>
      <c r="P18" s="177"/>
      <c r="Q18" s="177"/>
      <c r="R18" s="177"/>
      <c r="S18" s="177"/>
      <c r="T18" s="177"/>
      <c r="U18" s="178"/>
    </row>
    <row r="19" spans="1:21" ht="30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176"/>
      <c r="M19" s="177"/>
      <c r="N19" s="177"/>
      <c r="O19" s="177"/>
      <c r="P19" s="177"/>
      <c r="Q19" s="177"/>
      <c r="R19" s="177"/>
      <c r="S19" s="177"/>
      <c r="T19" s="177"/>
      <c r="U19" s="178"/>
    </row>
    <row r="20" spans="1:21" ht="30" customHeight="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8"/>
      <c r="L20" s="176"/>
      <c r="M20" s="177"/>
      <c r="N20" s="177"/>
      <c r="O20" s="177"/>
      <c r="P20" s="177"/>
      <c r="Q20" s="177"/>
      <c r="R20" s="177"/>
      <c r="S20" s="177"/>
      <c r="T20" s="177"/>
      <c r="U20" s="178"/>
    </row>
    <row r="21" spans="1:21" ht="30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176"/>
      <c r="M21" s="177"/>
      <c r="N21" s="177"/>
      <c r="O21" s="177"/>
      <c r="P21" s="177"/>
      <c r="Q21" s="177"/>
      <c r="R21" s="177"/>
      <c r="S21" s="177"/>
      <c r="T21" s="177"/>
      <c r="U21" s="178"/>
    </row>
    <row r="22" spans="1:21" ht="30" customHeight="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8"/>
      <c r="L22" s="176"/>
      <c r="M22" s="177"/>
      <c r="N22" s="177"/>
      <c r="O22" s="177"/>
      <c r="P22" s="177"/>
      <c r="Q22" s="177"/>
      <c r="R22" s="177"/>
      <c r="S22" s="177"/>
      <c r="T22" s="177"/>
      <c r="U22" s="178"/>
    </row>
    <row r="23" spans="1:21" ht="30" customHeight="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8"/>
      <c r="L23" s="176"/>
      <c r="M23" s="177"/>
      <c r="N23" s="177"/>
      <c r="O23" s="177"/>
      <c r="P23" s="177"/>
      <c r="Q23" s="177"/>
      <c r="R23" s="177"/>
      <c r="S23" s="177"/>
      <c r="T23" s="177"/>
      <c r="U23" s="178"/>
    </row>
    <row r="24" spans="1:21" ht="30" customHeight="1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6"/>
      <c r="M24" s="177"/>
      <c r="N24" s="177"/>
      <c r="O24" s="177"/>
      <c r="P24" s="177"/>
      <c r="Q24" s="177"/>
      <c r="R24" s="177"/>
      <c r="S24" s="177"/>
      <c r="T24" s="177"/>
      <c r="U24" s="178"/>
    </row>
    <row r="25" spans="1:21" ht="30" customHeight="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8"/>
      <c r="L25" s="176"/>
      <c r="M25" s="177"/>
      <c r="N25" s="177"/>
      <c r="O25" s="177"/>
      <c r="P25" s="177"/>
      <c r="Q25" s="177"/>
      <c r="R25" s="177"/>
      <c r="S25" s="177"/>
      <c r="T25" s="177"/>
      <c r="U25" s="178"/>
    </row>
    <row r="26" spans="1:21" ht="30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8"/>
      <c r="L26" s="176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30" customHeigh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8"/>
      <c r="L27" s="176"/>
      <c r="M27" s="177"/>
      <c r="N27" s="177"/>
      <c r="O27" s="177"/>
      <c r="P27" s="177"/>
      <c r="Q27" s="177"/>
      <c r="R27" s="177"/>
      <c r="S27" s="177"/>
      <c r="T27" s="177"/>
      <c r="U27" s="178"/>
    </row>
    <row r="28" spans="1:21" ht="30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8"/>
      <c r="L28" s="176"/>
      <c r="M28" s="177"/>
      <c r="N28" s="177"/>
      <c r="O28" s="177"/>
      <c r="P28" s="177"/>
      <c r="Q28" s="177"/>
      <c r="R28" s="177"/>
      <c r="S28" s="177"/>
      <c r="T28" s="177"/>
      <c r="U28" s="178"/>
    </row>
    <row r="29" spans="1:21" ht="30" customHeight="1">
      <c r="A29" s="179" t="s">
        <v>93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21" ht="30" customHeight="1"/>
  </sheetData>
  <sheetProtection sheet="1" selectLockedCells="1" selectUnlockedCells="1"/>
  <mergeCells count="24"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:U2"/>
    <mergeCell ref="B4:D4"/>
    <mergeCell ref="L3:P3"/>
    <mergeCell ref="Q3:U3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1">
    <dataValidation type="list" allowBlank="1" showInputMessage="1" showErrorMessage="1" sqref="K8:K11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I8:I11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activeCell="U5" sqref="U5:AH6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33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94"/>
      <c r="L11" s="194"/>
      <c r="M11" s="194"/>
      <c r="N11" s="194"/>
      <c r="O11" s="194"/>
      <c r="P11" s="194"/>
      <c r="Q11" s="194"/>
      <c r="R11" s="15"/>
      <c r="S11" s="189"/>
      <c r="T11" s="189"/>
      <c r="U11" s="189"/>
      <c r="V11" s="1" t="str">
        <f>IF(S11="","","～")</f>
        <v/>
      </c>
      <c r="W11" s="189"/>
      <c r="X11" s="189"/>
      <c r="Y11" s="189"/>
    </row>
    <row r="12" spans="1:36">
      <c r="B12" s="2" t="s">
        <v>12</v>
      </c>
      <c r="K12" s="194"/>
      <c r="L12" s="194"/>
      <c r="M12" s="194"/>
      <c r="N12" s="194"/>
      <c r="O12" s="194"/>
      <c r="P12" s="194"/>
      <c r="Q12" s="194"/>
      <c r="R12" s="15"/>
      <c r="S12" s="189"/>
      <c r="T12" s="189"/>
      <c r="U12" s="189"/>
      <c r="V12" s="1" t="str">
        <f>IF(S12="","","～")</f>
        <v/>
      </c>
      <c r="W12" s="189"/>
      <c r="X12" s="189"/>
      <c r="Y12" s="189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</row>
    <row r="14" spans="1:36">
      <c r="B14" s="2"/>
      <c r="K14" s="143" t="s">
        <v>17</v>
      </c>
      <c r="L14" s="143"/>
      <c r="M14" s="143"/>
      <c r="N14" s="143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88"/>
      <c r="L15" s="188"/>
      <c r="M15" s="188"/>
      <c r="N15" s="188"/>
      <c r="O15" s="188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95"/>
      <c r="O16" s="195"/>
      <c r="P16" s="195"/>
      <c r="Q16" s="195"/>
      <c r="R16" s="195"/>
      <c r="S16" s="195"/>
      <c r="T16" s="195"/>
      <c r="U16" s="195"/>
      <c r="V16" s="145" t="s">
        <v>27</v>
      </c>
      <c r="W16" s="145"/>
      <c r="X16" s="145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</row>
    <row r="17" spans="2:35">
      <c r="B17" s="2"/>
      <c r="K17" s="148" t="s">
        <v>29</v>
      </c>
      <c r="L17" s="148"/>
      <c r="M17" s="148"/>
      <c r="N17" s="197"/>
      <c r="O17" s="197"/>
      <c r="P17" s="197"/>
      <c r="Q17" s="197"/>
      <c r="R17" s="197"/>
      <c r="S17" s="197"/>
      <c r="T17" s="197"/>
      <c r="U17" s="197"/>
      <c r="V17" s="148" t="s">
        <v>30</v>
      </c>
      <c r="W17" s="148"/>
      <c r="X17" s="148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35">
      <c r="B18" s="2"/>
      <c r="K18" s="148" t="s">
        <v>29</v>
      </c>
      <c r="L18" s="148"/>
      <c r="M18" s="148"/>
      <c r="N18" s="197"/>
      <c r="O18" s="197"/>
      <c r="P18" s="197"/>
      <c r="Q18" s="197"/>
      <c r="R18" s="197"/>
      <c r="S18" s="197"/>
      <c r="T18" s="197"/>
      <c r="U18" s="197"/>
      <c r="V18" s="148" t="s">
        <v>31</v>
      </c>
      <c r="W18" s="148"/>
      <c r="X18" s="148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0"/>
    </row>
    <row r="24" spans="2:35"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0"/>
    </row>
    <row r="25" spans="2:35"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0"/>
    </row>
    <row r="26" spans="2:35"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0"/>
    </row>
    <row r="27" spans="2:35"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0"/>
    </row>
    <row r="28" spans="2:35"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0"/>
    </row>
    <row r="29" spans="2:35" s="9" customFormat="1"/>
    <row r="30" spans="2:35">
      <c r="B30" s="13">
        <v>2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>
        <v>3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0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>
        <f>SUM(V35:X37)</f>
        <v>0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>
        <f>SUM(AE35:AG37)</f>
        <v>0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91"/>
      <c r="N35" s="191"/>
      <c r="O35" s="191"/>
      <c r="P35" s="155" t="s">
        <v>46</v>
      </c>
      <c r="Q35" s="155"/>
      <c r="R35" s="155"/>
      <c r="S35" s="155"/>
      <c r="T35" s="155"/>
      <c r="U35" s="155"/>
      <c r="V35" s="191"/>
      <c r="W35" s="191"/>
      <c r="X35" s="191"/>
      <c r="Z35" s="157" t="s">
        <v>43</v>
      </c>
      <c r="AA35" s="157"/>
      <c r="AB35" s="157"/>
      <c r="AC35" s="157"/>
      <c r="AD35" s="157"/>
      <c r="AE35" s="158">
        <f>M35-V35</f>
        <v>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SUM(A!$P$22,B!$P$22,'Ｃ'!$P$22)-M37</f>
        <v>0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>
        <f>SUM(A!$U$22,B!$U$22,'Ｃ'!$U$22)-V37</f>
        <v>0</v>
      </c>
      <c r="W36" s="158"/>
      <c r="X36" s="158"/>
      <c r="Z36" s="157" t="s">
        <v>43</v>
      </c>
      <c r="AA36" s="157"/>
      <c r="AB36" s="157"/>
      <c r="AC36" s="157"/>
      <c r="AD36" s="157"/>
      <c r="AE36" s="158">
        <f t="shared" ref="AE36:AE37" si="0">M36-V36</f>
        <v>0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SUM(A!$M$20,B!$M$20,'Ｃ'!$M$20)</f>
        <v>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>
        <f>SUM(A!$R$20,B!$R$20,'Ｃ'!$R$20)</f>
        <v>0</v>
      </c>
      <c r="W37" s="158"/>
      <c r="X37" s="158"/>
      <c r="Z37" s="157" t="s">
        <v>43</v>
      </c>
      <c r="AA37" s="157"/>
      <c r="AB37" s="157"/>
      <c r="AC37" s="157"/>
      <c r="AD37" s="157"/>
      <c r="AE37" s="158">
        <f t="shared" si="0"/>
        <v>0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/>
  <protectedRanges>
    <protectedRange sqref="U5:AH7 K10:AI10 K11:Q12 S11:U12 W11:Y12 O13:AI14 K15:O15 N16:U18 Y16:AI18 D23:AH28 M35:O35 V35:X35" name="範囲1"/>
  </protectedRanges>
  <mergeCells count="70">
    <mergeCell ref="K17:M17"/>
    <mergeCell ref="V17:X17"/>
    <mergeCell ref="K18:M18"/>
    <mergeCell ref="V18:X18"/>
    <mergeCell ref="Y17:AI17"/>
    <mergeCell ref="Y18:AI18"/>
    <mergeCell ref="N18:U18"/>
    <mergeCell ref="N17:U17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N16:N18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報告書!Y16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報告書!N16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$16,'(参考)諸謝金・宿泊料'!B:C,2,FALSE)),"",VLOOKUP(報告書!$N$16,'(参考)諸謝金・宿泊料'!B:C,2,FALSE)),'(参考)諸謝金・宿泊料'!C:D,2,FALSE)),M8,VLOOKUP(IF(ISNA(VLOOKUP(報告書!$N$16,'(参考)諸謝金・宿泊料'!B:C,2,FALSE)),"",VLOOKUP(報告書!$N$16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$16,'(参考)諸謝金・宿泊料'!B:C,2,FALSE)),"",VLOOKUP(報告書!$N$16,'(参考)諸謝金・宿泊料'!B:C,2,FALSE)),'(参考)諸謝金・宿泊料'!$C:$F,3,FALSE)),""),IF(S8=1,MIN(O8,VLOOKUP(IF(ISNA(VLOOKUP(報告書!$N$16,'(参考)諸謝金・宿泊料'!B:C,2,FALSE)),"",VLOOKUP(報告書!$N$16,'(参考)諸謝金・宿泊料'!B:C,2,FALSE)),'(参考)諸謝金・宿泊料'!$C:$F,4,FALSE)),""))</f>
        <v/>
      </c>
      <c r="U8" s="113">
        <f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ref="N9:N13" si="1">IF(I9="","",1)</f>
        <v/>
      </c>
      <c r="O9" s="93"/>
      <c r="P9" s="106"/>
      <c r="Q9" s="114">
        <f>L9</f>
        <v>0</v>
      </c>
      <c r="R9" s="112" t="str">
        <f>IF(L9="","",IF(M9&lt;IF(Q9="","",VLOOKUP(IF(ISNA(VLOOKUP(報告書!$N$16,'(参考)諸謝金・宿泊料'!B:C,2,FALSE)),"",VLOOKUP(報告書!$N$16,'(参考)諸謝金・宿泊料'!B:C,2,FALSE)),'(参考)諸謝金・宿泊料'!C:D,2,FALSE)),M9,VLOOKUP(IF(ISNA(VLOOKUP(報告書!$N$16,'(参考)諸謝金・宿泊料'!B:C,2,FALSE)),"",VLOOKUP(報告書!$N$16,'(参考)諸謝金・宿泊料'!B:C,2,FALSE)),'(参考)諸謝金・宿泊料'!C:D,2,FALSE)*Q9))</f>
        <v/>
      </c>
      <c r="S9" s="115" t="str">
        <f t="shared" ref="S9:S13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$16,'(参考)諸謝金・宿泊料'!B:C,2,FALSE)),"",VLOOKUP(報告書!$N$16,'(参考)諸謝金・宿泊料'!B:C,2,FALSE)),'(参考)諸謝金・宿泊料'!$C:$F,3,FALSE)),""),IF(S9=1,MIN(O9,VLOOKUP(IF(ISNA(VLOOKUP(報告書!$N$16,'(参考)諸謝金・宿泊料'!B:C,2,FALSE)),"",VLOOKUP(報告書!$N$16,'(参考)諸謝金・宿泊料'!B:C,2,FALSE)),'(参考)諸謝金・宿泊料'!$C:$F,4,FALSE)),""))</f>
        <v/>
      </c>
      <c r="U9" s="116">
        <f t="shared" ref="U9:U13" si="3">P9</f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1"/>
        <v/>
      </c>
      <c r="O10" s="97"/>
      <c r="P10" s="107"/>
      <c r="Q10" s="114">
        <f t="shared" ref="Q10:Q13" si="4">L10</f>
        <v>0</v>
      </c>
      <c r="R10" s="112" t="str">
        <f>IF(L10="","",IF(M10&lt;IF(Q10="","",VLOOKUP(IF(ISNA(VLOOKUP(報告書!$N$16,'(参考)諸謝金・宿泊料'!B:C,2,FALSE)),"",VLOOKUP(報告書!$N$16,'(参考)諸謝金・宿泊料'!B:C,2,FALSE)),'(参考)諸謝金・宿泊料'!C:D,2,FALSE)),M10,VLOOKUP(IF(ISNA(VLOOKUP(報告書!$N$16,'(参考)諸謝金・宿泊料'!B:C,2,FALSE)),"",VLOOKUP(報告書!$N$16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$16,'(参考)諸謝金・宿泊料'!B:C,2,FALSE)),"",VLOOKUP(報告書!$N$16,'(参考)諸謝金・宿泊料'!B:C,2,FALSE)),'(参考)諸謝金・宿泊料'!$C:$F,3,FALSE)),""),IF(S10=1,MIN(O10,VLOOKUP(IF(ISNA(VLOOKUP(報告書!$N$16,'(参考)諸謝金・宿泊料'!B:C,2,FALSE)),"",VLOOKUP(報告書!$N$16,'(参考)諸謝金・宿泊料'!B:C,2,FALSE)),'(参考)諸謝金・宿泊料'!$C:$F,4,FALSE)),""))</f>
        <v/>
      </c>
      <c r="U10" s="116">
        <f t="shared" si="3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1"/>
        <v/>
      </c>
      <c r="O11" s="97"/>
      <c r="P11" s="107"/>
      <c r="Q11" s="114" t="str">
        <f t="shared" si="4"/>
        <v/>
      </c>
      <c r="R11" s="112" t="str">
        <f>IF(L11="","",IF(M11&lt;IF(Q11="","",VLOOKUP(IF(ISNA(VLOOKUP(報告書!$N$16,'(参考)諸謝金・宿泊料'!B:C,2,FALSE)),"",VLOOKUP(報告書!$N$16,'(参考)諸謝金・宿泊料'!B:C,2,FALSE)),'(参考)諸謝金・宿泊料'!C:D,2,FALSE)),M11,VLOOKUP(IF(ISNA(VLOOKUP(報告書!$N$16,'(参考)諸謝金・宿泊料'!B:C,2,FALSE)),"",VLOOKUP(報告書!$N$16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$16,'(参考)諸謝金・宿泊料'!B:C,2,FALSE)),"",VLOOKUP(報告書!$N$16,'(参考)諸謝金・宿泊料'!B:C,2,FALSE)),'(参考)諸謝金・宿泊料'!$C:$F,3,FALSE)),""),IF(S11=1,MIN(O11,VLOOKUP(IF(ISNA(VLOOKUP(報告書!$N$16,'(参考)諸謝金・宿泊料'!B:C,2,FALSE)),"",VLOOKUP(報告書!$N$16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1"/>
        <v/>
      </c>
      <c r="O12" s="97"/>
      <c r="P12" s="107"/>
      <c r="Q12" s="114">
        <f t="shared" si="4"/>
        <v>0</v>
      </c>
      <c r="R12" s="112" t="str">
        <f>IF(L12="","",IF(M12&lt;IF(Q12="","",VLOOKUP(IF(ISNA(VLOOKUP(報告書!$N$16,'(参考)諸謝金・宿泊料'!B:C,2,FALSE)),"",VLOOKUP(報告書!$N$16,'(参考)諸謝金・宿泊料'!B:C,2,FALSE)),'(参考)諸謝金・宿泊料'!C:D,2,FALSE)),M12,VLOOKUP(IF(ISNA(VLOOKUP(報告書!$N$16,'(参考)諸謝金・宿泊料'!B:C,2,FALSE)),"",VLOOKUP(報告書!$N$16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$16,'(参考)諸謝金・宿泊料'!B:C,2,FALSE)),"",VLOOKUP(報告書!$N$16,'(参考)諸謝金・宿泊料'!B:C,2,FALSE)),'(参考)諸謝金・宿泊料'!$C:$F,3,FALSE)),""),IF(S12=1,MIN(O12,VLOOKUP(IF(ISNA(VLOOKUP(報告書!$N$16,'(参考)諸謝金・宿泊料'!B:C,2,FALSE)),"",VLOOKUP(報告書!$N$16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$16,'(参考)諸謝金・宿泊料'!B:C,2,FALSE)),"",VLOOKUP(報告書!$N$16,'(参考)諸謝金・宿泊料'!B:C,2,FALSE)),'(参考)諸謝金・宿泊料'!C:D,2,FALSE)),M13,VLOOKUP(IF(ISNA(VLOOKUP(報告書!$N$16,'(参考)諸謝金・宿泊料'!B:C,2,FALSE)),"",VLOOKUP(報告書!$N$16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$16,'(参考)諸謝金・宿泊料'!B:C,2,FALSE)),"",VLOOKUP(報告書!$N$16,'(参考)諸謝金・宿泊料'!B:C,2,FALSE)),'(参考)諸謝金・宿泊料'!$C:$F,3,FALSE)),""),IF(S13=1,MIN(O13,VLOOKUP(IF(ISNA(VLOOKUP(報告書!$N$16,'(参考)諸謝金・宿泊料'!B:C,2,FALSE)),"",VLOOKUP(報告書!$N$16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$16,'(参考)諸謝金・宿泊料'!B:C,2,FALSE)),"",VLOOKUP(報告書!$N$16,'(参考)諸謝金・宿泊料'!B:C,2,FALSE)),'(参考)諸謝金・宿泊料'!C:D,2,FALSE)),M14,VLOOKUP(IF(ISNA(VLOOKUP(報告書!$N$16,'(参考)諸謝金・宿泊料'!B:C,2,FALSE)),"",VLOOKUP(報告書!$N$16,'(参考)諸謝金・宿泊料'!B:C,2,FALSE)),'(参考)諸謝金・宿泊料'!C:D,2,FALSE)*Q14))</f>
        <v/>
      </c>
      <c r="S14" s="115" t="str">
        <f t="shared" ref="S14:S19" si="5">N14</f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$16,'(参考)諸謝金・宿泊料'!B:C,2,FALSE)),"",VLOOKUP(報告書!$N$16,'(参考)諸謝金・宿泊料'!B:C,2,FALSE)),'(参考)諸謝金・宿泊料'!$C:$F,3,FALSE)),""),IF(S14=1,MIN(O14,VLOOKUP(IF(ISNA(VLOOKUP(報告書!$N$16,'(参考)諸謝金・宿泊料'!B:C,2,FALSE)),"",VLOOKUP(報告書!$N$16,'(参考)諸謝金・宿泊料'!B:C,2,FALSE)),'(参考)諸謝金・宿泊料'!$C:$F,4,FALSE)),""))</f>
        <v/>
      </c>
      <c r="U14" s="116">
        <f t="shared" ref="U14:U19" si="6">P14</f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7">L15</f>
        <v>0</v>
      </c>
      <c r="R15" s="112" t="str">
        <f>IF(L15="","",IF(M15&lt;IF(Q15="","",VLOOKUP(IF(ISNA(VLOOKUP(報告書!$N$16,'(参考)諸謝金・宿泊料'!B:C,2,FALSE)),"",VLOOKUP(報告書!$N$16,'(参考)諸謝金・宿泊料'!B:C,2,FALSE)),'(参考)諸謝金・宿泊料'!C:D,2,FALSE)),M15,VLOOKUP(IF(ISNA(VLOOKUP(報告書!$N$16,'(参考)諸謝金・宿泊料'!B:C,2,FALSE)),"",VLOOKUP(報告書!$N$16,'(参考)諸謝金・宿泊料'!B:C,2,FALSE)),'(参考)諸謝金・宿泊料'!C:D,2,FALSE)*Q15))</f>
        <v/>
      </c>
      <c r="S15" s="115" t="str">
        <f t="shared" si="5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$16,'(参考)諸謝金・宿泊料'!B:C,2,FALSE)),"",VLOOKUP(報告書!$N$16,'(参考)諸謝金・宿泊料'!B:C,2,FALSE)),'(参考)諸謝金・宿泊料'!$C:$F,3,FALSE)),""),IF(S15=1,MIN(O15,VLOOKUP(IF(ISNA(VLOOKUP(報告書!$N$16,'(参考)諸謝金・宿泊料'!B:C,2,FALSE)),"",VLOOKUP(報告書!$N$16,'(参考)諸謝金・宿泊料'!B:C,2,FALSE)),'(参考)諸謝金・宿泊料'!$C:$F,4,FALSE)),""))</f>
        <v/>
      </c>
      <c r="U15" s="116">
        <f t="shared" si="6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7"/>
        <v/>
      </c>
      <c r="R16" s="112" t="str">
        <f>IF(L16="","",IF(M16&lt;IF(Q16="","",VLOOKUP(IF(ISNA(VLOOKUP(報告書!$N$16,'(参考)諸謝金・宿泊料'!B:C,2,FALSE)),"",VLOOKUP(報告書!$N$16,'(参考)諸謝金・宿泊料'!B:C,2,FALSE)),'(参考)諸謝金・宿泊料'!C:D,2,FALSE)),M16,VLOOKUP(IF(ISNA(VLOOKUP(報告書!$N$16,'(参考)諸謝金・宿泊料'!B:C,2,FALSE)),"",VLOOKUP(報告書!$N$16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$16,'(参考)諸謝金・宿泊料'!B:C,2,FALSE)),"",VLOOKUP(報告書!$N$16,'(参考)諸謝金・宿泊料'!B:C,2,FALSE)),'(参考)諸謝金・宿泊料'!$C:$F,3,FALSE)),""),IF(S16=1,MIN(O16,VLOOKUP(IF(ISNA(VLOOKUP(報告書!$N$16,'(参考)諸謝金・宿泊料'!B:C,2,FALSE)),"",VLOOKUP(報告書!$N$16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7"/>
        <v>0</v>
      </c>
      <c r="R17" s="112" t="str">
        <f>IF(L17="","",IF(M17&lt;IF(Q17="","",VLOOKUP(IF(ISNA(VLOOKUP(報告書!$N$16,'(参考)諸謝金・宿泊料'!B:C,2,FALSE)),"",VLOOKUP(報告書!$N$16,'(参考)諸謝金・宿泊料'!B:C,2,FALSE)),'(参考)諸謝金・宿泊料'!C:D,2,FALSE)),M17,VLOOKUP(IF(ISNA(VLOOKUP(報告書!$N$16,'(参考)諸謝金・宿泊料'!B:C,2,FALSE)),"",VLOOKUP(報告書!$N$16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$16,'(参考)諸謝金・宿泊料'!B:C,2,FALSE)),"",VLOOKUP(報告書!$N$16,'(参考)諸謝金・宿泊料'!B:C,2,FALSE)),'(参考)諸謝金・宿泊料'!$C:$F,3,FALSE)),""),IF(S17=1,MIN(O17,VLOOKUP(IF(ISNA(VLOOKUP(報告書!$N$16,'(参考)諸謝金・宿泊料'!B:C,2,FALSE)),"",VLOOKUP(報告書!$N$16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$16,'(参考)諸謝金・宿泊料'!B:C,2,FALSE)),"",VLOOKUP(報告書!$N$16,'(参考)諸謝金・宿泊料'!B:C,2,FALSE)),'(参考)諸謝金・宿泊料'!C:D,2,FALSE)),M18,VLOOKUP(IF(ISNA(VLOOKUP(報告書!$N$16,'(参考)諸謝金・宿泊料'!B:C,2,FALSE)),"",VLOOKUP(報告書!$N$16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$16,'(参考)諸謝金・宿泊料'!B:C,2,FALSE)),"",VLOOKUP(報告書!$N$16,'(参考)諸謝金・宿泊料'!B:C,2,FALSE)),'(参考)諸謝金・宿泊料'!$C:$F,3,FALSE)),""),IF(S18=1,MIN(O18,VLOOKUP(IF(ISNA(VLOOKUP(報告書!$N$16,'(参考)諸謝金・宿泊料'!B:C,2,FALSE)),"",VLOOKUP(報告書!$N$16,'(参考)諸謝金・宿泊料'!B:C,2,FALSE)),'(参考)諸謝金・宿泊料'!$C:$F,4,FALSE)),""))</f>
        <v/>
      </c>
      <c r="U18" s="116">
        <f t="shared" si="6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7"/>
        <v>0</v>
      </c>
      <c r="R19" s="112" t="str">
        <f>IF(L19="","",IF(M19&lt;IF(Q19="","",VLOOKUP(IF(ISNA(VLOOKUP(報告書!$N$16,'(参考)諸謝金・宿泊料'!B:C,2,FALSE)),"",VLOOKUP(報告書!$N$16,'(参考)諸謝金・宿泊料'!B:C,2,FALSE)),'(参考)諸謝金・宿泊料'!C:D,2,FALSE)),M19,VLOOKUP(IF(ISNA(VLOOKUP(報告書!$N$16,'(参考)諸謝金・宿泊料'!B:C,2,FALSE)),"",VLOOKUP(報告書!$N$16,'(参考)諸謝金・宿泊料'!B:C,2,FALSE)),'(参考)諸謝金・宿泊料'!C:D,2,FALSE)*Q19))</f>
        <v/>
      </c>
      <c r="S19" s="127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$16,'(参考)諸謝金・宿泊料'!B:C,2,FALSE)),"",VLOOKUP(報告書!$N$16,'(参考)諸謝金・宿泊料'!B:C,2,FALSE)),'(参考)諸謝金・宿泊料'!$C:$F,3,FALSE)),""),IF(S19=1,MIN(O19,VLOOKUP(IF(ISNA(VLOOKUP(報告書!$N$16,'(参考)諸謝金・宿泊料'!B:C,2,FALSE)),"",VLOOKUP(報告書!$N$16,'(参考)諸謝金・宿泊料'!B:C,2,FALSE)),'(参考)諸謝金・宿泊料'!$C:$F,4,FALSE)),""))</f>
        <v/>
      </c>
      <c r="U19" s="128">
        <f t="shared" si="6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8"/>
      <c r="J20" s="119">
        <f>TRUNC(SUM(J8:J19),-0.1)</f>
        <v>0</v>
      </c>
      <c r="K20" s="120"/>
      <c r="L20" s="121">
        <f t="shared" ref="L20:U20" si="8">SUM(L8:L19)</f>
        <v>0</v>
      </c>
      <c r="M20" s="122">
        <f t="shared" si="8"/>
        <v>0</v>
      </c>
      <c r="N20" s="122">
        <f t="shared" si="8"/>
        <v>0</v>
      </c>
      <c r="O20" s="122">
        <f t="shared" si="8"/>
        <v>0</v>
      </c>
      <c r="P20" s="123">
        <f t="shared" si="8"/>
        <v>0</v>
      </c>
      <c r="Q20" s="121">
        <f t="shared" si="8"/>
        <v>0</v>
      </c>
      <c r="R20" s="122">
        <f t="shared" si="8"/>
        <v>0</v>
      </c>
      <c r="S20" s="123">
        <f t="shared" si="8"/>
        <v>0</v>
      </c>
      <c r="T20" s="122">
        <f t="shared" si="8"/>
        <v>0</v>
      </c>
      <c r="U20" s="124">
        <f t="shared" si="8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7">
        <f>SUM(O4,M20,O20,P20)</f>
        <v>0</v>
      </c>
      <c r="Q22" s="181" t="s">
        <v>89</v>
      </c>
      <c r="R22" s="182"/>
      <c r="S22" s="182"/>
      <c r="T22" s="182"/>
      <c r="U22" s="117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7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</mergeCells>
  <phoneticPr fontId="5"/>
  <conditionalFormatting sqref="A8:B19 D8:M19 O8:P19">
    <cfRule type="containsBlanks" dxfId="4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報告書!Y17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報告書!N17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$17,'(参考)諸謝金・宿泊料'!B:C,2,FALSE)),"",VLOOKUP(報告書!$N$17,'(参考)諸謝金・宿泊料'!B:C,2,FALSE)),'(参考)諸謝金・宿泊料'!C:D,2,FALSE)),M8,VLOOKUP(IF(ISNA(VLOOKUP(報告書!$N$17,'(参考)諸謝金・宿泊料'!B:C,2,FALSE)),"",VLOOKUP(報告書!$N$17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$17,'(参考)諸謝金・宿泊料'!B:C,2,FALSE)),"",VLOOKUP(報告書!$N$17,'(参考)諸謝金・宿泊料'!B:C,2,FALSE)),'(参考)諸謝金・宿泊料'!$C:$F,3,FALSE)),""),IF(S8=1,MIN(O8,VLOOKUP(IF(ISNA(VLOOKUP(報告書!$N$17,'(参考)諸謝金・宿泊料'!B:C,2,FALSE)),"",VLOOKUP(報告書!$N$17,'(参考)諸謝金・宿泊料'!B:C,2,FALSE)),'(参考)諸謝金・宿泊料'!$C:$F,4,FALSE)),""))</f>
        <v/>
      </c>
      <c r="U8" s="113">
        <f t="shared" ref="U8:U19" si="1"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si="0"/>
        <v/>
      </c>
      <c r="O9" s="93"/>
      <c r="P9" s="106"/>
      <c r="Q9" s="114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5" t="str">
        <f t="shared" ref="S9:S19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6">
        <f t="shared" si="1"/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0"/>
        <v/>
      </c>
      <c r="O10" s="97"/>
      <c r="P10" s="107"/>
      <c r="Q10" s="114">
        <f t="shared" ref="Q10:Q13" si="3"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0"/>
        <v/>
      </c>
      <c r="O11" s="97"/>
      <c r="P11" s="107"/>
      <c r="Q11" s="114" t="str">
        <f t="shared" si="3"/>
        <v/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0"/>
        <v/>
      </c>
      <c r="O12" s="97"/>
      <c r="P12" s="107"/>
      <c r="Q12" s="114">
        <f t="shared" si="3"/>
        <v>0</v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4"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4"/>
        <v/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4"/>
        <v>0</v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1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4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27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28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8"/>
      <c r="J20" s="119">
        <f>TRUNC(SUM(J8:J19),-0.1)</f>
        <v>0</v>
      </c>
      <c r="K20" s="120"/>
      <c r="L20" s="121">
        <f t="shared" ref="L20:U20" si="5">SUM(L8:L19)</f>
        <v>0</v>
      </c>
      <c r="M20" s="122">
        <f t="shared" si="5"/>
        <v>0</v>
      </c>
      <c r="N20" s="122">
        <f t="shared" si="5"/>
        <v>0</v>
      </c>
      <c r="O20" s="122">
        <f t="shared" si="5"/>
        <v>0</v>
      </c>
      <c r="P20" s="123">
        <f t="shared" si="5"/>
        <v>0</v>
      </c>
      <c r="Q20" s="121">
        <f t="shared" si="5"/>
        <v>0</v>
      </c>
      <c r="R20" s="122">
        <f t="shared" si="5"/>
        <v>0</v>
      </c>
      <c r="S20" s="123">
        <f t="shared" si="5"/>
        <v>0</v>
      </c>
      <c r="T20" s="122">
        <f t="shared" si="5"/>
        <v>0</v>
      </c>
      <c r="U20" s="124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7">
        <f>SUM(O4,M20,O20,P20)</f>
        <v>0</v>
      </c>
      <c r="Q22" s="181" t="s">
        <v>89</v>
      </c>
      <c r="R22" s="182"/>
      <c r="S22" s="182"/>
      <c r="T22" s="182"/>
      <c r="U22" s="117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7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報告書!Y18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報告書!N18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2"/>
      <c r="B8" s="103"/>
      <c r="C8" s="61" t="s">
        <v>64</v>
      </c>
      <c r="D8" s="89"/>
      <c r="E8" s="87"/>
      <c r="F8" s="87"/>
      <c r="G8" s="87"/>
      <c r="H8" s="87"/>
      <c r="I8" s="87"/>
      <c r="J8" s="90"/>
      <c r="K8" s="91"/>
      <c r="L8" s="92"/>
      <c r="M8" s="93"/>
      <c r="N8" s="109" t="str">
        <f t="shared" ref="N8:N19" si="0">IF(I8="","",1)</f>
        <v/>
      </c>
      <c r="O8" s="93"/>
      <c r="P8" s="106"/>
      <c r="Q8" s="111">
        <f>L8</f>
        <v>0</v>
      </c>
      <c r="R8" s="112" t="str">
        <f>IF(L8="","",IF(M8&lt;IF(Q8="","",VLOOKUP(IF(ISNA(VLOOKUP(報告書!$N$18,'(参考)諸謝金・宿泊料'!B:C,2,FALSE)),"",VLOOKUP(報告書!$N$18,'(参考)諸謝金・宿泊料'!B:C,2,FALSE)),'(参考)諸謝金・宿泊料'!C:D,2,FALSE)),M8,VLOOKUP(IF(ISNA(VLOOKUP(報告書!$N$18,'(参考)諸謝金・宿泊料'!B:C,2,FALSE)),"",VLOOKUP(報告書!$N$18,'(参考)諸謝金・宿泊料'!B:C,2,FALSE)),'(参考)諸謝金・宿泊料'!C:D,2,FALSE)*Q8))</f>
        <v/>
      </c>
      <c r="S8" s="112" t="str">
        <f>N8</f>
        <v/>
      </c>
      <c r="T8" s="112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$18,'(参考)諸謝金・宿泊料'!B:C,2,FALSE)),"",VLOOKUP(報告書!$N$18,'(参考)諸謝金・宿泊料'!B:C,2,FALSE)),'(参考)諸謝金・宿泊料'!$C:$F,3,FALSE)),""),IF(S8=1,MIN(O8,VLOOKUP(IF(ISNA(VLOOKUP(報告書!$N$18,'(参考)諸謝金・宿泊料'!B:C,2,FALSE)),"",VLOOKUP(報告書!$N$18,'(参考)諸謝金・宿泊料'!B:C,2,FALSE)),'(参考)諸謝金・宿泊料'!$C:$F,4,FALSE)),""))</f>
        <v/>
      </c>
      <c r="U8" s="113">
        <f t="shared" ref="U8:U19" si="1">P8</f>
        <v>0</v>
      </c>
    </row>
    <row r="9" spans="1:35" ht="30" customHeight="1">
      <c r="A9" s="102"/>
      <c r="B9" s="104"/>
      <c r="C9" s="62" t="s">
        <v>64</v>
      </c>
      <c r="D9" s="94"/>
      <c r="E9" s="88"/>
      <c r="F9" s="88"/>
      <c r="G9" s="88"/>
      <c r="H9" s="88"/>
      <c r="I9" s="87"/>
      <c r="J9" s="95"/>
      <c r="K9" s="91"/>
      <c r="L9" s="96"/>
      <c r="M9" s="97"/>
      <c r="N9" s="110" t="str">
        <f t="shared" si="0"/>
        <v/>
      </c>
      <c r="O9" s="93"/>
      <c r="P9" s="106"/>
      <c r="Q9" s="114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 t="shared" ref="S9:S19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6">
        <f t="shared" si="1"/>
        <v>0</v>
      </c>
    </row>
    <row r="10" spans="1:35" ht="30" customHeight="1">
      <c r="A10" s="105"/>
      <c r="B10" s="104"/>
      <c r="C10" s="62" t="s">
        <v>64</v>
      </c>
      <c r="D10" s="94"/>
      <c r="E10" s="87"/>
      <c r="F10" s="87"/>
      <c r="G10" s="87"/>
      <c r="H10" s="87"/>
      <c r="I10" s="87"/>
      <c r="J10" s="90"/>
      <c r="K10" s="91"/>
      <c r="L10" s="96"/>
      <c r="M10" s="97"/>
      <c r="N10" s="110" t="str">
        <f t="shared" si="0"/>
        <v/>
      </c>
      <c r="O10" s="97"/>
      <c r="P10" s="107"/>
      <c r="Q10" s="114">
        <f t="shared" ref="Q10:Q13" si="3"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2" t="str">
        <f t="shared" si="2"/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64</v>
      </c>
      <c r="D11" s="94"/>
      <c r="E11" s="88"/>
      <c r="F11" s="88"/>
      <c r="G11" s="88"/>
      <c r="H11" s="88"/>
      <c r="I11" s="87"/>
      <c r="J11" s="95"/>
      <c r="K11" s="91"/>
      <c r="L11" s="96" t="s">
        <v>95</v>
      </c>
      <c r="M11" s="97"/>
      <c r="N11" s="110" t="str">
        <f t="shared" si="0"/>
        <v/>
      </c>
      <c r="O11" s="97"/>
      <c r="P11" s="107"/>
      <c r="Q11" s="114" t="str">
        <f t="shared" si="3"/>
        <v/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64</v>
      </c>
      <c r="D12" s="94"/>
      <c r="E12" s="88"/>
      <c r="F12" s="88"/>
      <c r="G12" s="98"/>
      <c r="H12" s="98"/>
      <c r="I12" s="87"/>
      <c r="J12" s="95"/>
      <c r="K12" s="99"/>
      <c r="L12" s="96"/>
      <c r="M12" s="97"/>
      <c r="N12" s="110" t="str">
        <f t="shared" si="0"/>
        <v/>
      </c>
      <c r="O12" s="97"/>
      <c r="P12" s="107"/>
      <c r="Q12" s="114">
        <f t="shared" si="3"/>
        <v>0</v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64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2"/>
      <c r="B14" s="104"/>
      <c r="C14" s="62" t="s">
        <v>64</v>
      </c>
      <c r="D14" s="94"/>
      <c r="E14" s="88"/>
      <c r="F14" s="88"/>
      <c r="G14" s="88"/>
      <c r="H14" s="88"/>
      <c r="I14" s="87"/>
      <c r="J14" s="95"/>
      <c r="K14" s="91"/>
      <c r="L14" s="96"/>
      <c r="M14" s="97"/>
      <c r="N14" s="110" t="str">
        <f t="shared" si="0"/>
        <v/>
      </c>
      <c r="O14" s="93"/>
      <c r="P14" s="106"/>
      <c r="Q14" s="114">
        <f>L14</f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5"/>
      <c r="B15" s="104"/>
      <c r="C15" s="62" t="s">
        <v>64</v>
      </c>
      <c r="D15" s="94"/>
      <c r="E15" s="87"/>
      <c r="F15" s="87"/>
      <c r="G15" s="87"/>
      <c r="H15" s="87"/>
      <c r="I15" s="87"/>
      <c r="J15" s="90"/>
      <c r="K15" s="91"/>
      <c r="L15" s="96"/>
      <c r="M15" s="97"/>
      <c r="N15" s="110" t="str">
        <f t="shared" si="0"/>
        <v/>
      </c>
      <c r="O15" s="97"/>
      <c r="P15" s="107"/>
      <c r="Q15" s="114">
        <f t="shared" ref="Q15:Q19" si="4"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64</v>
      </c>
      <c r="D16" s="94"/>
      <c r="E16" s="88"/>
      <c r="F16" s="88"/>
      <c r="G16" s="88"/>
      <c r="H16" s="88"/>
      <c r="I16" s="87"/>
      <c r="J16" s="95"/>
      <c r="K16" s="91"/>
      <c r="L16" s="96" t="s">
        <v>95</v>
      </c>
      <c r="M16" s="97"/>
      <c r="N16" s="110" t="str">
        <f t="shared" si="0"/>
        <v/>
      </c>
      <c r="O16" s="97"/>
      <c r="P16" s="107"/>
      <c r="Q16" s="114" t="str">
        <f t="shared" si="4"/>
        <v/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64</v>
      </c>
      <c r="D17" s="94"/>
      <c r="E17" s="88"/>
      <c r="F17" s="88"/>
      <c r="G17" s="98"/>
      <c r="H17" s="98"/>
      <c r="I17" s="87"/>
      <c r="J17" s="95"/>
      <c r="K17" s="99"/>
      <c r="L17" s="96"/>
      <c r="M17" s="97"/>
      <c r="N17" s="110" t="str">
        <f t="shared" si="0"/>
        <v/>
      </c>
      <c r="O17" s="97"/>
      <c r="P17" s="107"/>
      <c r="Q17" s="114">
        <f t="shared" si="4"/>
        <v>0</v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64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 thickBot="1">
      <c r="A19" s="105"/>
      <c r="B19" s="104"/>
      <c r="C19" s="62" t="s">
        <v>64</v>
      </c>
      <c r="D19" s="94"/>
      <c r="E19" s="88"/>
      <c r="F19" s="88"/>
      <c r="G19" s="88"/>
      <c r="H19" s="88"/>
      <c r="I19" s="87"/>
      <c r="J19" s="95"/>
      <c r="K19" s="99"/>
      <c r="L19" s="100"/>
      <c r="M19" s="101"/>
      <c r="N19" s="125" t="str">
        <f t="shared" si="0"/>
        <v/>
      </c>
      <c r="O19" s="101"/>
      <c r="P19" s="108"/>
      <c r="Q19" s="126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28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8"/>
      <c r="J20" s="119">
        <f>TRUNC(SUM(J8:J19),-0.1)</f>
        <v>0</v>
      </c>
      <c r="K20" s="120"/>
      <c r="L20" s="121">
        <f t="shared" ref="L20:U20" si="5">SUM(L8:L19)</f>
        <v>0</v>
      </c>
      <c r="M20" s="122">
        <f t="shared" si="5"/>
        <v>0</v>
      </c>
      <c r="N20" s="122">
        <f t="shared" si="5"/>
        <v>0</v>
      </c>
      <c r="O20" s="122">
        <f t="shared" si="5"/>
        <v>0</v>
      </c>
      <c r="P20" s="123">
        <f t="shared" si="5"/>
        <v>0</v>
      </c>
      <c r="Q20" s="121">
        <f t="shared" si="5"/>
        <v>0</v>
      </c>
      <c r="R20" s="122">
        <f t="shared" si="5"/>
        <v>0</v>
      </c>
      <c r="S20" s="123">
        <f t="shared" si="5"/>
        <v>0</v>
      </c>
      <c r="T20" s="122">
        <f t="shared" si="5"/>
        <v>0</v>
      </c>
      <c r="U20" s="124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7">
        <f>SUM(O4,M20,O20,P20)</f>
        <v>0</v>
      </c>
      <c r="Q22" s="181" t="s">
        <v>89</v>
      </c>
      <c r="R22" s="182"/>
      <c r="S22" s="182"/>
      <c r="T22" s="182"/>
      <c r="U22" s="117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7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L26:U45 A26:K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2"/>
  <sheetViews>
    <sheetView view="pageBreakPreview" topLeftCell="A2" zoomScale="79" zoomScaleNormal="100" workbookViewId="0">
      <selection activeCell="B17" sqref="B17:AH23"/>
    </sheetView>
  </sheetViews>
  <sheetFormatPr defaultColWidth="2.375" defaultRowHeight="18.75"/>
  <cols>
    <col min="1" max="16384" width="2.375" style="129"/>
  </cols>
  <sheetData>
    <row r="1" spans="1:35" ht="15" customHeight="1">
      <c r="A1" s="210" t="s">
        <v>96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5" ht="15" customHeight="1">
      <c r="A2" s="211" t="s">
        <v>97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</row>
    <row r="6" spans="1:35" ht="16.5" customHeight="1">
      <c r="A6" s="212" t="s">
        <v>98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</row>
    <row r="7" spans="1:35" ht="16.5" customHeight="1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</row>
    <row r="8" spans="1:35" ht="16.5" customHeight="1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</row>
    <row r="10" spans="1:35" ht="15" customHeight="1">
      <c r="T10" s="213" t="s">
        <v>99</v>
      </c>
      <c r="U10" s="213"/>
      <c r="V10" s="213"/>
    </row>
    <row r="11" spans="1:35" ht="15" customHeight="1">
      <c r="R11" s="130"/>
      <c r="S11" s="130"/>
      <c r="T11" s="130"/>
      <c r="U11" s="206" t="str">
        <f>IF(報告書!U5="","",報告書!U5)</f>
        <v/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</row>
    <row r="12" spans="1:35" ht="15" customHeight="1">
      <c r="R12" s="130"/>
      <c r="S12" s="130"/>
      <c r="T12" s="130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30"/>
      <c r="S13" s="130"/>
      <c r="T13" s="130"/>
      <c r="U13" s="206" t="str">
        <f>IF(報告書!U7="","",報告書!U7)</f>
        <v/>
      </c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7" spans="2:34" ht="15" customHeight="1">
      <c r="B17" s="207" t="s">
        <v>100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</row>
    <row r="18" spans="2:34" ht="15" customHeight="1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39" spans="1:35" ht="30.75" customHeight="1">
      <c r="A39" s="208" t="s">
        <v>101</v>
      </c>
      <c r="B39" s="208"/>
      <c r="C39" s="208"/>
      <c r="D39" s="209" t="s">
        <v>102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</row>
    <row r="40" spans="1:35" ht="13.5" customHeight="1">
      <c r="A40" s="208" t="s">
        <v>103</v>
      </c>
      <c r="B40" s="208"/>
      <c r="C40" s="208"/>
      <c r="D40" s="209" t="s">
        <v>104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</row>
    <row r="41" spans="1:35" ht="15" customHeight="1">
      <c r="A41" s="131"/>
      <c r="B41" s="131"/>
      <c r="C41" s="131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</row>
    <row r="42" spans="1:35" ht="15" customHeight="1">
      <c r="A42" s="132"/>
    </row>
  </sheetData>
  <sheetProtection sheet="1" objects="1" scenarios="1"/>
  <protectedRanges>
    <protectedRange sqref="B17:AH23" name="範囲2"/>
  </protectedRanges>
  <mergeCells count="11">
    <mergeCell ref="A1:AI1"/>
    <mergeCell ref="A2:AI2"/>
    <mergeCell ref="A6:AI8"/>
    <mergeCell ref="T10:V10"/>
    <mergeCell ref="U11:AH12"/>
    <mergeCell ref="U13:AH13"/>
    <mergeCell ref="B17:AH23"/>
    <mergeCell ref="A39:C39"/>
    <mergeCell ref="D39:AI39"/>
    <mergeCell ref="A40:C40"/>
    <mergeCell ref="D40:AI41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="85" zoomScaleSheetLayoutView="85" workbookViewId="0">
      <selection activeCell="F6" sqref="F6"/>
    </sheetView>
  </sheetViews>
  <sheetFormatPr defaultColWidth="9" defaultRowHeight="18.75"/>
  <cols>
    <col min="1" max="1" width="8.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4" t="s">
        <v>105</v>
      </c>
      <c r="B1" s="214" t="s">
        <v>106</v>
      </c>
      <c r="C1" s="214" t="s">
        <v>107</v>
      </c>
      <c r="D1" s="214" t="s">
        <v>108</v>
      </c>
      <c r="E1" s="217" t="s">
        <v>109</v>
      </c>
      <c r="F1" s="217"/>
      <c r="G1" s="217" t="s">
        <v>110</v>
      </c>
      <c r="H1" s="217"/>
      <c r="I1" s="217"/>
      <c r="J1" s="76" t="s">
        <v>111</v>
      </c>
    </row>
    <row r="2" spans="1:14">
      <c r="A2" s="214"/>
      <c r="B2" s="214"/>
      <c r="C2" s="214"/>
      <c r="D2" s="214"/>
      <c r="E2" s="76" t="s">
        <v>111</v>
      </c>
      <c r="F2" s="76" t="s">
        <v>112</v>
      </c>
      <c r="G2" s="76" t="s">
        <v>87</v>
      </c>
      <c r="H2" s="76" t="s">
        <v>79</v>
      </c>
      <c r="I2" s="76" t="s">
        <v>113</v>
      </c>
      <c r="J2" s="76" t="s">
        <v>114</v>
      </c>
    </row>
    <row r="3" spans="1:14">
      <c r="A3" s="214" t="s">
        <v>115</v>
      </c>
      <c r="B3" s="77" t="s">
        <v>116</v>
      </c>
      <c r="C3" s="76" t="s">
        <v>117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118</v>
      </c>
      <c r="K3" s="79"/>
      <c r="L3" s="80"/>
      <c r="M3" s="81"/>
      <c r="N3" s="80"/>
    </row>
    <row r="4" spans="1:14">
      <c r="A4" s="214"/>
      <c r="B4" s="77" t="s">
        <v>119</v>
      </c>
      <c r="C4" s="76" t="s">
        <v>120</v>
      </c>
      <c r="D4" s="78">
        <v>9700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121</v>
      </c>
      <c r="K4" s="79"/>
      <c r="L4" s="80"/>
      <c r="M4" s="81"/>
      <c r="N4" s="80"/>
    </row>
    <row r="5" spans="1:14">
      <c r="A5" s="214"/>
      <c r="B5" s="77" t="s">
        <v>122</v>
      </c>
      <c r="C5" s="76" t="s">
        <v>123</v>
      </c>
      <c r="D5" s="78">
        <v>8700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124</v>
      </c>
      <c r="K5" s="79"/>
      <c r="L5" s="80"/>
      <c r="M5" s="81"/>
      <c r="N5" s="80"/>
    </row>
    <row r="6" spans="1:14">
      <c r="A6" s="214"/>
      <c r="B6" s="77" t="s">
        <v>125</v>
      </c>
      <c r="C6" s="76" t="s">
        <v>126</v>
      </c>
      <c r="D6" s="78">
        <v>11300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127</v>
      </c>
      <c r="K6" s="79"/>
      <c r="L6" s="80"/>
      <c r="M6" s="81"/>
      <c r="N6" s="80"/>
    </row>
    <row r="7" spans="1:14">
      <c r="A7" s="214"/>
      <c r="B7" s="77" t="s">
        <v>128</v>
      </c>
      <c r="C7" s="76" t="s">
        <v>120</v>
      </c>
      <c r="D7" s="78">
        <v>9700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129</v>
      </c>
      <c r="K7" s="79"/>
      <c r="L7" s="80"/>
      <c r="M7" s="81"/>
      <c r="N7" s="80"/>
    </row>
    <row r="8" spans="1:14">
      <c r="A8" s="214"/>
      <c r="B8" s="77" t="s">
        <v>130</v>
      </c>
      <c r="C8" s="76" t="s">
        <v>123</v>
      </c>
      <c r="D8" s="78">
        <v>8700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131</v>
      </c>
      <c r="K8" s="79"/>
      <c r="L8" s="80"/>
      <c r="M8" s="81"/>
      <c r="N8" s="80"/>
    </row>
    <row r="9" spans="1:14">
      <c r="A9" s="216" t="s">
        <v>132</v>
      </c>
      <c r="B9" s="82" t="s">
        <v>133</v>
      </c>
      <c r="C9" s="83" t="s">
        <v>134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135</v>
      </c>
      <c r="K9" s="79"/>
      <c r="L9" s="80"/>
      <c r="M9" s="81"/>
      <c r="N9" s="80"/>
    </row>
    <row r="10" spans="1:14">
      <c r="A10" s="216"/>
      <c r="B10" s="82" t="s">
        <v>136</v>
      </c>
      <c r="C10" s="83" t="s">
        <v>137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138</v>
      </c>
      <c r="K10" s="79"/>
      <c r="L10" s="80"/>
      <c r="M10" s="81"/>
      <c r="N10" s="80"/>
    </row>
    <row r="11" spans="1:14">
      <c r="A11" s="216"/>
      <c r="B11" s="82" t="s">
        <v>139</v>
      </c>
      <c r="C11" s="83" t="s">
        <v>137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140</v>
      </c>
      <c r="K11" s="79"/>
      <c r="L11" s="80"/>
      <c r="M11" s="81"/>
      <c r="N11" s="80"/>
    </row>
    <row r="12" spans="1:14">
      <c r="A12" s="216"/>
      <c r="B12" s="82" t="s">
        <v>141</v>
      </c>
      <c r="C12" s="83" t="s">
        <v>137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142</v>
      </c>
      <c r="K12" s="79"/>
      <c r="L12" s="80"/>
      <c r="M12" s="81"/>
      <c r="N12" s="80"/>
    </row>
    <row r="13" spans="1:14">
      <c r="A13" s="216"/>
      <c r="B13" s="82" t="s">
        <v>143</v>
      </c>
      <c r="C13" s="83" t="s">
        <v>134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144</v>
      </c>
      <c r="K13" s="79"/>
      <c r="L13" s="80"/>
      <c r="M13" s="81"/>
      <c r="N13" s="80"/>
    </row>
    <row r="14" spans="1:14">
      <c r="A14" s="216"/>
      <c r="B14" s="82" t="s">
        <v>145</v>
      </c>
      <c r="C14" s="83" t="s">
        <v>137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146</v>
      </c>
      <c r="K14" s="79"/>
      <c r="L14" s="80"/>
      <c r="M14" s="81"/>
      <c r="N14" s="80"/>
    </row>
    <row r="15" spans="1:14">
      <c r="A15" s="216"/>
      <c r="B15" s="82" t="s">
        <v>147</v>
      </c>
      <c r="C15" s="83" t="s">
        <v>134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86</v>
      </c>
      <c r="K15" s="79"/>
      <c r="L15" s="80"/>
      <c r="M15" s="81"/>
      <c r="N15" s="80"/>
    </row>
    <row r="16" spans="1:14">
      <c r="A16" s="215" t="s">
        <v>148</v>
      </c>
      <c r="B16" s="77" t="s">
        <v>149</v>
      </c>
      <c r="C16" s="76" t="s">
        <v>150</v>
      </c>
      <c r="D16" s="78">
        <v>5100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4"/>
      <c r="B17" s="77" t="s">
        <v>151</v>
      </c>
      <c r="C17" s="76" t="s">
        <v>150</v>
      </c>
      <c r="D17" s="78">
        <v>5100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4"/>
      <c r="B18" s="77" t="s">
        <v>26</v>
      </c>
      <c r="C18" s="76" t="s">
        <v>150</v>
      </c>
      <c r="D18" s="78">
        <v>5100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4"/>
      <c r="B19" s="77" t="s">
        <v>152</v>
      </c>
      <c r="C19" s="76" t="s">
        <v>150</v>
      </c>
      <c r="D19" s="78">
        <v>5100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4"/>
      <c r="B20" s="77" t="s">
        <v>153</v>
      </c>
      <c r="C20" s="76" t="s">
        <v>154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4"/>
      <c r="B21" s="77" t="s">
        <v>155</v>
      </c>
      <c r="C21" s="76" t="s">
        <v>154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6" t="s">
        <v>156</v>
      </c>
      <c r="B22" s="82" t="s">
        <v>157</v>
      </c>
      <c r="C22" s="83" t="s">
        <v>158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6"/>
      <c r="B23" s="82" t="s">
        <v>159</v>
      </c>
      <c r="C23" s="83" t="s">
        <v>158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6"/>
      <c r="B24" s="82" t="s">
        <v>160</v>
      </c>
      <c r="C24" s="83" t="s">
        <v>161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6"/>
      <c r="B25" s="82" t="s">
        <v>162</v>
      </c>
      <c r="C25" s="83" t="s">
        <v>163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2024-06-06T05:50:02Z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