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yfuka\Downloads\申請ファイル一覧\ukeire\"/>
    </mc:Choice>
  </mc:AlternateContent>
  <xr:revisionPtr revIDLastSave="0" documentId="13_ncr:1_{43AD1C75-2F4F-4781-9CD8-9B21D30C36CA}" xr6:coauthVersionLast="47" xr6:coauthVersionMax="47" xr10:uidLastSave="{00000000-0000-0000-0000-000000000000}"/>
  <bookViews>
    <workbookView xWindow="2745" yWindow="-13455" windowWidth="23040" windowHeight="12450" tabRatio="725" xr2:uid="{00000000-000D-0000-FFFF-FFFF00000000}"/>
  </bookViews>
  <sheets>
    <sheet name="&lt;見本&gt;入力シート" sheetId="19" r:id="rId1"/>
    <sheet name="入力シート" sheetId="13" r:id="rId2"/>
    <sheet name="交付申請書 " sheetId="25" r:id="rId3"/>
    <sheet name="別紙" sheetId="16" r:id="rId4"/>
    <sheet name="実績報告書" sheetId="26" r:id="rId5"/>
    <sheet name="別紙 (2)" sheetId="22" r:id="rId6"/>
    <sheet name="請求書" sheetId="11" r:id="rId7"/>
    <sheet name="検収調書A" sheetId="14" r:id="rId8"/>
    <sheet name="検収調書B" sheetId="17" r:id="rId9"/>
    <sheet name="検収調書C" sheetId="18" r:id="rId10"/>
  </sheets>
  <definedNames>
    <definedName name="_xlnm.Print_Area" localSheetId="0">'&lt;見本&gt;入力シート'!$A$1:$BF$225</definedName>
    <definedName name="_xlnm.Print_Area" localSheetId="7">検収調書A!$B$1:$AI$68</definedName>
    <definedName name="_xlnm.Print_Area" localSheetId="8">検収調書B!$B$1:$AI$68</definedName>
    <definedName name="_xlnm.Print_Area" localSheetId="9">検収調書C!$B$1:$AI$56</definedName>
    <definedName name="_xlnm.Print_Area" localSheetId="2">'交付申請書 '!$A$1:$AI$40</definedName>
    <definedName name="_xlnm.Print_Area" localSheetId="4">実績報告書!$A$1:$AI$35</definedName>
    <definedName name="_xlnm.Print_Area" localSheetId="6">請求書!$A$1:$AI$41</definedName>
    <definedName name="_xlnm.Print_Area" localSheetId="1">入力シート!$A$1:$BF$225</definedName>
    <definedName name="_xlnm.Print_Area" localSheetId="3">別紙!$B$1:$BB$136</definedName>
    <definedName name="_xlnm.Print_Area" localSheetId="5">'別紙 (2)'!$B$1:$BB$136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13" l="1"/>
  <c r="AC40" i="19" l="1"/>
  <c r="M8" i="22"/>
  <c r="M8" i="16"/>
  <c r="AC40" i="13"/>
  <c r="D59" i="22" l="1"/>
  <c r="D60" i="22"/>
  <c r="D61" i="22"/>
  <c r="D62" i="22"/>
  <c r="D63" i="22"/>
  <c r="D64" i="22"/>
  <c r="D65" i="22"/>
  <c r="D66" i="22"/>
  <c r="D67" i="22"/>
  <c r="AP59" i="22"/>
  <c r="AP60" i="22"/>
  <c r="AP61" i="22"/>
  <c r="AP62" i="22"/>
  <c r="AP63" i="22"/>
  <c r="AP64" i="22"/>
  <c r="AP65" i="22"/>
  <c r="AP66" i="22"/>
  <c r="AP67" i="22"/>
  <c r="AK59" i="22"/>
  <c r="AK60" i="22"/>
  <c r="AK61" i="22"/>
  <c r="AK62" i="22"/>
  <c r="AK63" i="22"/>
  <c r="AK64" i="22"/>
  <c r="AK65" i="22"/>
  <c r="AK66" i="22"/>
  <c r="AK67" i="22"/>
  <c r="AX48" i="22"/>
  <c r="AX49" i="22"/>
  <c r="AX50" i="22"/>
  <c r="AX51" i="22"/>
  <c r="AX52" i="22"/>
  <c r="AX53" i="22"/>
  <c r="AX54" i="22"/>
  <c r="AX55" i="22"/>
  <c r="AX56" i="22"/>
  <c r="AS48" i="22"/>
  <c r="AS49" i="22"/>
  <c r="AS50" i="22"/>
  <c r="AS51" i="22"/>
  <c r="AS52" i="22"/>
  <c r="AS53" i="22"/>
  <c r="AS54" i="22"/>
  <c r="AS55" i="22"/>
  <c r="AS56" i="22"/>
  <c r="AK48" i="22"/>
  <c r="AK49" i="22"/>
  <c r="AK50" i="22"/>
  <c r="AK51" i="22"/>
  <c r="AK52" i="22"/>
  <c r="AK53" i="22"/>
  <c r="AK54" i="22"/>
  <c r="AK55" i="22"/>
  <c r="AK56" i="22"/>
  <c r="D48" i="22"/>
  <c r="D49" i="22"/>
  <c r="D50" i="22"/>
  <c r="D51" i="22"/>
  <c r="D52" i="22"/>
  <c r="D53" i="22"/>
  <c r="D54" i="22"/>
  <c r="D55" i="22"/>
  <c r="D56" i="22"/>
  <c r="AP59" i="16"/>
  <c r="AP60" i="16"/>
  <c r="AP61" i="16"/>
  <c r="AP62" i="16"/>
  <c r="AP63" i="16"/>
  <c r="AP64" i="16"/>
  <c r="AP65" i="16"/>
  <c r="AP66" i="16"/>
  <c r="AP67" i="16"/>
  <c r="AK59" i="16"/>
  <c r="AK60" i="16"/>
  <c r="AK61" i="16"/>
  <c r="AK62" i="16"/>
  <c r="AK63" i="16"/>
  <c r="AK64" i="16"/>
  <c r="AK65" i="16"/>
  <c r="AK66" i="16"/>
  <c r="AK67" i="16"/>
  <c r="D59" i="16"/>
  <c r="D60" i="16"/>
  <c r="D61" i="16"/>
  <c r="D62" i="16"/>
  <c r="D63" i="16"/>
  <c r="D64" i="16"/>
  <c r="D65" i="16"/>
  <c r="D66" i="16"/>
  <c r="D67" i="16"/>
  <c r="D48" i="16"/>
  <c r="D49" i="16"/>
  <c r="D50" i="16"/>
  <c r="D51" i="16"/>
  <c r="D52" i="16"/>
  <c r="D53" i="16"/>
  <c r="D54" i="16"/>
  <c r="D55" i="16"/>
  <c r="D56" i="16"/>
  <c r="AX48" i="16"/>
  <c r="AX49" i="16"/>
  <c r="AX50" i="16"/>
  <c r="AX51" i="16"/>
  <c r="AX52" i="16"/>
  <c r="AX53" i="16"/>
  <c r="AX54" i="16"/>
  <c r="AX55" i="16"/>
  <c r="AX56" i="16"/>
  <c r="AS48" i="16"/>
  <c r="AS49" i="16"/>
  <c r="AS50" i="16"/>
  <c r="AS51" i="16"/>
  <c r="AS52" i="16"/>
  <c r="AS53" i="16"/>
  <c r="AS54" i="16"/>
  <c r="AS55" i="16"/>
  <c r="AS56" i="16"/>
  <c r="AK48" i="16"/>
  <c r="AK49" i="16"/>
  <c r="AK50" i="16"/>
  <c r="AK51" i="16"/>
  <c r="AK52" i="16"/>
  <c r="AK53" i="16"/>
  <c r="AK54" i="16"/>
  <c r="AK55" i="16"/>
  <c r="AK56" i="16"/>
  <c r="AK167" i="13"/>
  <c r="AO167" i="13" s="1"/>
  <c r="AK166" i="13"/>
  <c r="AO166" i="13" s="1"/>
  <c r="AK165" i="13"/>
  <c r="AO165" i="13" s="1"/>
  <c r="AK170" i="13"/>
  <c r="AO170" i="13" s="1"/>
  <c r="AK169" i="13"/>
  <c r="AO169" i="13" s="1"/>
  <c r="AK168" i="13"/>
  <c r="AO168" i="13" s="1"/>
  <c r="AK152" i="13"/>
  <c r="AO152" i="13"/>
  <c r="AK153" i="13"/>
  <c r="AO153" i="13" s="1"/>
  <c r="AK154" i="13"/>
  <c r="AO154" i="13"/>
  <c r="AK155" i="13"/>
  <c r="AO155" i="13" s="1"/>
  <c r="AK156" i="13"/>
  <c r="AO156" i="13"/>
  <c r="AK157" i="13"/>
  <c r="AO157" i="13" s="1"/>
  <c r="AK158" i="13"/>
  <c r="AO158" i="13"/>
  <c r="AK159" i="13"/>
  <c r="AO159" i="13" s="1"/>
  <c r="AK171" i="13"/>
  <c r="AO171" i="13"/>
  <c r="AK172" i="13"/>
  <c r="AO172" i="13" s="1"/>
  <c r="AK173" i="13"/>
  <c r="AO173" i="13" s="1"/>
  <c r="AK151" i="13"/>
  <c r="AO151" i="13" s="1"/>
  <c r="AO168" i="19"/>
  <c r="AK168" i="19"/>
  <c r="AK167" i="19"/>
  <c r="AO167" i="19" s="1"/>
  <c r="AO170" i="19"/>
  <c r="AK170" i="19"/>
  <c r="AK169" i="19"/>
  <c r="AO169" i="19" s="1"/>
  <c r="AO166" i="19"/>
  <c r="AK166" i="19"/>
  <c r="AK165" i="19"/>
  <c r="AO165" i="19" s="1"/>
  <c r="AK153" i="19"/>
  <c r="AO153" i="19"/>
  <c r="AK154" i="19"/>
  <c r="AO154" i="19"/>
  <c r="AK155" i="19"/>
  <c r="AO155" i="19"/>
  <c r="AK156" i="19"/>
  <c r="AO156" i="19"/>
  <c r="AK157" i="19"/>
  <c r="AO157" i="19"/>
  <c r="AK158" i="19"/>
  <c r="AO158" i="19"/>
  <c r="AK159" i="19"/>
  <c r="AO159" i="19"/>
  <c r="T12" i="13"/>
  <c r="T12" i="19"/>
  <c r="M48" i="22" l="1"/>
  <c r="M48" i="16"/>
  <c r="M67" i="22"/>
  <c r="X67" i="22" s="1"/>
  <c r="M67" i="16"/>
  <c r="M66" i="22"/>
  <c r="X66" i="22" s="1"/>
  <c r="M66" i="16"/>
  <c r="M65" i="22"/>
  <c r="X65" i="22" s="1"/>
  <c r="M65" i="16"/>
  <c r="M56" i="22"/>
  <c r="X56" i="22" s="1"/>
  <c r="M56" i="16"/>
  <c r="M55" i="22"/>
  <c r="X55" i="22" s="1"/>
  <c r="M55" i="16"/>
  <c r="M54" i="22"/>
  <c r="X54" i="22" s="1"/>
  <c r="M54" i="16"/>
  <c r="M53" i="22"/>
  <c r="X53" i="22" s="1"/>
  <c r="M53" i="16"/>
  <c r="M52" i="22"/>
  <c r="X52" i="22" s="1"/>
  <c r="M52" i="16"/>
  <c r="M51" i="22"/>
  <c r="M51" i="16"/>
  <c r="M50" i="22"/>
  <c r="M50" i="16"/>
  <c r="M49" i="22"/>
  <c r="M49" i="16"/>
  <c r="M62" i="22"/>
  <c r="X62" i="22" s="1"/>
  <c r="M62" i="16"/>
  <c r="M63" i="22"/>
  <c r="X63" i="22" s="1"/>
  <c r="M63" i="16"/>
  <c r="M64" i="22"/>
  <c r="X64" i="22" s="1"/>
  <c r="M64" i="16"/>
  <c r="M59" i="22"/>
  <c r="X59" i="22" s="1"/>
  <c r="M59" i="16"/>
  <c r="M60" i="22"/>
  <c r="X60" i="22" s="1"/>
  <c r="M60" i="16"/>
  <c r="M61" i="22"/>
  <c r="X61" i="22" s="1"/>
  <c r="M61" i="16"/>
  <c r="Q48" i="22"/>
  <c r="Q61" i="16" l="1"/>
  <c r="X61" i="16"/>
  <c r="Q59" i="16"/>
  <c r="X59" i="16"/>
  <c r="Q63" i="16"/>
  <c r="X63" i="16"/>
  <c r="Q65" i="16"/>
  <c r="X65" i="16"/>
  <c r="Q67" i="16"/>
  <c r="X67" i="16"/>
  <c r="Q60" i="16"/>
  <c r="X60" i="16"/>
  <c r="Q64" i="16"/>
  <c r="X64" i="16"/>
  <c r="Q62" i="16"/>
  <c r="X62" i="16"/>
  <c r="Q66" i="16"/>
  <c r="X66" i="16"/>
  <c r="Q50" i="22"/>
  <c r="X50" i="22"/>
  <c r="Q49" i="16"/>
  <c r="X49" i="16"/>
  <c r="Q51" i="16"/>
  <c r="X51" i="16"/>
  <c r="Q53" i="16"/>
  <c r="X53" i="16"/>
  <c r="Q55" i="16"/>
  <c r="X55" i="16"/>
  <c r="Q51" i="22"/>
  <c r="X51" i="22"/>
  <c r="Q49" i="22"/>
  <c r="X49" i="22"/>
  <c r="Q50" i="16"/>
  <c r="X50" i="16"/>
  <c r="Q52" i="16"/>
  <c r="X52" i="16"/>
  <c r="Q54" i="16"/>
  <c r="X54" i="16"/>
  <c r="Q56" i="16"/>
  <c r="X56" i="16"/>
  <c r="Q48" i="16"/>
  <c r="Q61" i="22"/>
  <c r="Q60" i="22"/>
  <c r="Q59" i="22"/>
  <c r="Q64" i="22"/>
  <c r="Q63" i="22"/>
  <c r="Q62" i="22"/>
  <c r="Q65" i="22"/>
  <c r="Q66" i="22"/>
  <c r="Q67" i="22"/>
  <c r="M36" i="22"/>
  <c r="M37" i="22"/>
  <c r="M38" i="22"/>
  <c r="M39" i="22"/>
  <c r="M40" i="22"/>
  <c r="M41" i="22"/>
  <c r="M42" i="22"/>
  <c r="M43" i="22"/>
  <c r="M44" i="22"/>
  <c r="M35" i="22"/>
  <c r="D36" i="22"/>
  <c r="D37" i="22"/>
  <c r="D38" i="22"/>
  <c r="D39" i="22"/>
  <c r="D40" i="22"/>
  <c r="D41" i="22"/>
  <c r="D42" i="22"/>
  <c r="D43" i="22"/>
  <c r="D44" i="22"/>
  <c r="D35" i="22"/>
  <c r="M36" i="16"/>
  <c r="M37" i="16"/>
  <c r="M38" i="16"/>
  <c r="M39" i="16"/>
  <c r="M40" i="16"/>
  <c r="M41" i="16"/>
  <c r="M42" i="16"/>
  <c r="M43" i="16"/>
  <c r="M44" i="16"/>
  <c r="M35" i="16"/>
  <c r="D36" i="16"/>
  <c r="D37" i="16"/>
  <c r="D38" i="16"/>
  <c r="D39" i="16"/>
  <c r="D40" i="16"/>
  <c r="D41" i="16"/>
  <c r="D42" i="16"/>
  <c r="D43" i="16"/>
  <c r="D44" i="16"/>
  <c r="D35" i="16"/>
  <c r="U14" i="26"/>
  <c r="U12" i="26"/>
  <c r="U11" i="26"/>
  <c r="Z3" i="26"/>
  <c r="Z2" i="26"/>
  <c r="U14" i="25" l="1"/>
  <c r="U14" i="11" s="1"/>
  <c r="U12" i="25"/>
  <c r="U12" i="11" s="1"/>
  <c r="U11" i="25"/>
  <c r="U11" i="11" s="1"/>
  <c r="Z3" i="25"/>
  <c r="Z2" i="25"/>
  <c r="AC108" i="13" l="1"/>
  <c r="AC109" i="13"/>
  <c r="AC110" i="13"/>
  <c r="AC111" i="13"/>
  <c r="AC112" i="13"/>
  <c r="AC113" i="13"/>
  <c r="AC114" i="13"/>
  <c r="AC115" i="13"/>
  <c r="AC116" i="13"/>
  <c r="AC107" i="13"/>
  <c r="B92" i="19" l="1"/>
  <c r="B95" i="19"/>
  <c r="B98" i="19"/>
  <c r="B80" i="19"/>
  <c r="B83" i="19"/>
  <c r="B86" i="19"/>
  <c r="B89" i="19"/>
  <c r="B74" i="19"/>
  <c r="B77" i="19"/>
  <c r="B71" i="19"/>
  <c r="B92" i="13"/>
  <c r="B95" i="13"/>
  <c r="B98" i="13"/>
  <c r="B83" i="13"/>
  <c r="B86" i="13"/>
  <c r="B89" i="13"/>
  <c r="B74" i="13"/>
  <c r="B77" i="13"/>
  <c r="B80" i="13"/>
  <c r="B71" i="13"/>
  <c r="AC34" i="13"/>
  <c r="T42" i="13" l="1"/>
  <c r="K42" i="13"/>
  <c r="AC38" i="13"/>
  <c r="AC36" i="13"/>
  <c r="T42" i="19"/>
  <c r="K42" i="19"/>
  <c r="AC38" i="19"/>
  <c r="AC36" i="19"/>
  <c r="AC34" i="19"/>
  <c r="AC42" i="19" l="1"/>
  <c r="AC42" i="13"/>
  <c r="AL124" i="22" l="1"/>
  <c r="AN8" i="22"/>
  <c r="AN8" i="16"/>
  <c r="AL124" i="16"/>
  <c r="E20" i="18"/>
  <c r="E19" i="18"/>
  <c r="E18" i="18"/>
  <c r="E17" i="18"/>
  <c r="E16" i="18"/>
  <c r="E15" i="18"/>
  <c r="E14" i="18"/>
  <c r="E13" i="18"/>
  <c r="E12" i="18"/>
  <c r="E11" i="18"/>
  <c r="E12" i="17"/>
  <c r="E13" i="17"/>
  <c r="E14" i="17"/>
  <c r="E15" i="17"/>
  <c r="E16" i="17"/>
  <c r="E17" i="17"/>
  <c r="E18" i="17"/>
  <c r="E19" i="17"/>
  <c r="E20" i="17"/>
  <c r="E11" i="17"/>
  <c r="E12" i="14"/>
  <c r="E13" i="14"/>
  <c r="E14" i="14"/>
  <c r="E15" i="14"/>
  <c r="E16" i="14"/>
  <c r="E17" i="14"/>
  <c r="E18" i="14"/>
  <c r="E19" i="14"/>
  <c r="E20" i="14"/>
  <c r="E11" i="14"/>
  <c r="M25" i="22"/>
  <c r="M26" i="22"/>
  <c r="M27" i="22"/>
  <c r="M28" i="22"/>
  <c r="M29" i="22"/>
  <c r="M30" i="22"/>
  <c r="M31" i="22"/>
  <c r="M32" i="22"/>
  <c r="M33" i="22"/>
  <c r="M24" i="22"/>
  <c r="V40" i="16"/>
  <c r="V41" i="16"/>
  <c r="V42" i="16"/>
  <c r="V43" i="16"/>
  <c r="V44" i="16"/>
  <c r="M25" i="16"/>
  <c r="M26" i="16"/>
  <c r="M27" i="16"/>
  <c r="M28" i="16"/>
  <c r="M29" i="16"/>
  <c r="M30" i="16"/>
  <c r="M31" i="16"/>
  <c r="M32" i="16"/>
  <c r="M33" i="16"/>
  <c r="M24" i="16"/>
  <c r="AL126" i="16" l="1"/>
  <c r="AL126" i="22"/>
  <c r="V33" i="16"/>
  <c r="AU136" i="22" l="1"/>
  <c r="AP136" i="22"/>
  <c r="AK136" i="22"/>
  <c r="AC136" i="22"/>
  <c r="X136" i="22"/>
  <c r="S136" i="22"/>
  <c r="K136" i="22"/>
  <c r="AU135" i="22"/>
  <c r="AP135" i="22"/>
  <c r="AK135" i="22"/>
  <c r="AC135" i="22"/>
  <c r="X135" i="22"/>
  <c r="S135" i="22"/>
  <c r="K135" i="22"/>
  <c r="K133" i="22"/>
  <c r="K132" i="22"/>
  <c r="M114" i="22"/>
  <c r="M113" i="22"/>
  <c r="V108" i="22"/>
  <c r="P108" i="22"/>
  <c r="AM107" i="22"/>
  <c r="X107" i="22"/>
  <c r="V105" i="22"/>
  <c r="P105" i="22"/>
  <c r="AM104" i="22"/>
  <c r="X104" i="22"/>
  <c r="V102" i="22"/>
  <c r="P102" i="22"/>
  <c r="AM101" i="22"/>
  <c r="X101" i="22"/>
  <c r="V99" i="22"/>
  <c r="P99" i="22"/>
  <c r="AM98" i="22"/>
  <c r="X98" i="22"/>
  <c r="V96" i="22"/>
  <c r="P96" i="22"/>
  <c r="AM95" i="22"/>
  <c r="X95" i="22"/>
  <c r="V93" i="22"/>
  <c r="P93" i="22"/>
  <c r="AM92" i="22"/>
  <c r="X92" i="22"/>
  <c r="V90" i="22"/>
  <c r="P90" i="22"/>
  <c r="AM89" i="22"/>
  <c r="X89" i="22"/>
  <c r="V87" i="22"/>
  <c r="P87" i="22"/>
  <c r="AM86" i="22"/>
  <c r="X86" i="22"/>
  <c r="V84" i="22"/>
  <c r="P84" i="22"/>
  <c r="AM83" i="22"/>
  <c r="X83" i="22"/>
  <c r="V81" i="22"/>
  <c r="P81" i="22"/>
  <c r="AM80" i="22"/>
  <c r="X80" i="22"/>
  <c r="AY72" i="22"/>
  <c r="AY71" i="22"/>
  <c r="AJ71" i="22"/>
  <c r="AB71" i="22"/>
  <c r="D68" i="22"/>
  <c r="AP58" i="22"/>
  <c r="AK58" i="22"/>
  <c r="D58" i="22"/>
  <c r="AX47" i="22"/>
  <c r="AS47" i="22"/>
  <c r="AK47" i="22"/>
  <c r="D47" i="22"/>
  <c r="AL44" i="22"/>
  <c r="AL43" i="22"/>
  <c r="AL42" i="22"/>
  <c r="AL41" i="22"/>
  <c r="AL40" i="22"/>
  <c r="AL39" i="22"/>
  <c r="AL38" i="22"/>
  <c r="AL37" i="22"/>
  <c r="AL36" i="22"/>
  <c r="AL35" i="22"/>
  <c r="Q33" i="22"/>
  <c r="AU33" i="22"/>
  <c r="D33" i="22"/>
  <c r="Q32" i="22"/>
  <c r="V32" i="22"/>
  <c r="U32" i="22" s="1"/>
  <c r="X32" i="22" s="1"/>
  <c r="D32" i="22"/>
  <c r="Q31" i="22"/>
  <c r="AL31" i="22"/>
  <c r="D31" i="22"/>
  <c r="Q30" i="22"/>
  <c r="AU30" i="22"/>
  <c r="D30" i="22"/>
  <c r="Q29" i="22"/>
  <c r="AU29" i="22"/>
  <c r="D29" i="22"/>
  <c r="Q28" i="22"/>
  <c r="AU28" i="22"/>
  <c r="D28" i="22"/>
  <c r="Q27" i="22"/>
  <c r="AL27" i="22"/>
  <c r="D27" i="22"/>
  <c r="Q26" i="22"/>
  <c r="AU26" i="22"/>
  <c r="D26" i="22"/>
  <c r="Q25" i="22"/>
  <c r="AU25" i="22"/>
  <c r="D25" i="22"/>
  <c r="Q24" i="22"/>
  <c r="AL24" i="22"/>
  <c r="D24" i="22"/>
  <c r="AS21" i="22"/>
  <c r="AN21" i="22"/>
  <c r="D21" i="22"/>
  <c r="AS20" i="22"/>
  <c r="AN20" i="22"/>
  <c r="D20" i="22"/>
  <c r="AS19" i="22"/>
  <c r="AN19" i="22"/>
  <c r="D19" i="22"/>
  <c r="AS18" i="22"/>
  <c r="AN18" i="22"/>
  <c r="D18" i="22"/>
  <c r="AS17" i="22"/>
  <c r="AN17" i="22"/>
  <c r="D17" i="22"/>
  <c r="AS16" i="22"/>
  <c r="AN16" i="22"/>
  <c r="D16" i="22"/>
  <c r="AS15" i="22"/>
  <c r="AN15" i="22"/>
  <c r="D15" i="22"/>
  <c r="AS14" i="22"/>
  <c r="AN14" i="22"/>
  <c r="D14" i="22"/>
  <c r="AS13" i="22"/>
  <c r="AN13" i="22"/>
  <c r="D13" i="22"/>
  <c r="AS12" i="22"/>
  <c r="AN12" i="22"/>
  <c r="D12" i="22"/>
  <c r="V35" i="22" l="1"/>
  <c r="U35" i="22" s="1"/>
  <c r="V36" i="22"/>
  <c r="U36" i="22" s="1"/>
  <c r="V37" i="22"/>
  <c r="U37" i="22" s="1"/>
  <c r="X37" i="22" s="1"/>
  <c r="V38" i="22"/>
  <c r="U38" i="22" s="1"/>
  <c r="X38" i="22" s="1"/>
  <c r="V39" i="22"/>
  <c r="U39" i="22" s="1"/>
  <c r="X39" i="22" s="1"/>
  <c r="V40" i="22"/>
  <c r="U40" i="22" s="1"/>
  <c r="X40" i="22" s="1"/>
  <c r="V41" i="22"/>
  <c r="U41" i="22" s="1"/>
  <c r="X41" i="22" s="1"/>
  <c r="V42" i="22"/>
  <c r="U42" i="22" s="1"/>
  <c r="X42" i="22" s="1"/>
  <c r="V43" i="22"/>
  <c r="U43" i="22" s="1"/>
  <c r="X43" i="22" s="1"/>
  <c r="V44" i="22"/>
  <c r="U44" i="22" s="1"/>
  <c r="X44" i="22" s="1"/>
  <c r="AL25" i="22"/>
  <c r="V28" i="22"/>
  <c r="U28" i="22" s="1"/>
  <c r="X28" i="22" s="1"/>
  <c r="AL28" i="22"/>
  <c r="V31" i="22"/>
  <c r="U31" i="22" s="1"/>
  <c r="X31" i="22" s="1"/>
  <c r="AU32" i="22"/>
  <c r="AL33" i="22"/>
  <c r="AL32" i="22"/>
  <c r="V27" i="22"/>
  <c r="U27" i="22" s="1"/>
  <c r="X27" i="22" s="1"/>
  <c r="AL29" i="22"/>
  <c r="AU31" i="22"/>
  <c r="AU27" i="22"/>
  <c r="V24" i="22"/>
  <c r="U24" i="22" s="1"/>
  <c r="V25" i="22"/>
  <c r="U25" i="22" s="1"/>
  <c r="AL26" i="22"/>
  <c r="V29" i="22"/>
  <c r="U29" i="22" s="1"/>
  <c r="X29" i="22" s="1"/>
  <c r="AL30" i="22"/>
  <c r="V33" i="22"/>
  <c r="U33" i="22" s="1"/>
  <c r="X33" i="22" s="1"/>
  <c r="V26" i="22"/>
  <c r="U26" i="22" s="1"/>
  <c r="X26" i="22" s="1"/>
  <c r="V30" i="22"/>
  <c r="U30" i="22" s="1"/>
  <c r="X30" i="22" s="1"/>
  <c r="AY72" i="16" l="1"/>
  <c r="AJ71" i="16"/>
  <c r="AB71" i="16"/>
  <c r="AK164" i="13"/>
  <c r="M58" i="22" s="1"/>
  <c r="AK164" i="19"/>
  <c r="Z121" i="13"/>
  <c r="Z122" i="13"/>
  <c r="Z123" i="13"/>
  <c r="Z124" i="13"/>
  <c r="Z125" i="13"/>
  <c r="AE125" i="13" s="1"/>
  <c r="Z126" i="13"/>
  <c r="Z127" i="13"/>
  <c r="Z128" i="13"/>
  <c r="Z129" i="13"/>
  <c r="AE129" i="13" s="1"/>
  <c r="Z120" i="13"/>
  <c r="Z120" i="19"/>
  <c r="AE120" i="19" s="1"/>
  <c r="AM108" i="13"/>
  <c r="AR108" i="13" s="1"/>
  <c r="AM109" i="13"/>
  <c r="AR109" i="13" s="1"/>
  <c r="AM110" i="13"/>
  <c r="AR110" i="13" s="1"/>
  <c r="AM111" i="13"/>
  <c r="AR111" i="13" s="1"/>
  <c r="AM112" i="13"/>
  <c r="AR112" i="13" s="1"/>
  <c r="AM113" i="13"/>
  <c r="AR113" i="13" s="1"/>
  <c r="AM114" i="13"/>
  <c r="AR114" i="13" s="1"/>
  <c r="AM115" i="13"/>
  <c r="AR115" i="13" s="1"/>
  <c r="AM116" i="13"/>
  <c r="AR116" i="13" s="1"/>
  <c r="AM107" i="13"/>
  <c r="AR107" i="13" s="1"/>
  <c r="AM107" i="19"/>
  <c r="AR107" i="19" s="1"/>
  <c r="AR110" i="19"/>
  <c r="AR111" i="19"/>
  <c r="AR112" i="19"/>
  <c r="AR113" i="19"/>
  <c r="AR114" i="19"/>
  <c r="AR115" i="19"/>
  <c r="AR116" i="19"/>
  <c r="AM108" i="19"/>
  <c r="AR108" i="19" s="1"/>
  <c r="AM109" i="19"/>
  <c r="AR109" i="19" s="1"/>
  <c r="AM110" i="19"/>
  <c r="AM111" i="19"/>
  <c r="AM112" i="19"/>
  <c r="AM113" i="19"/>
  <c r="AM114" i="19"/>
  <c r="AM115" i="19"/>
  <c r="AM116" i="19"/>
  <c r="AY57" i="13"/>
  <c r="Q13" i="22" s="1"/>
  <c r="AY58" i="13"/>
  <c r="Q14" i="22" s="1"/>
  <c r="AY59" i="13"/>
  <c r="Q15" i="22" s="1"/>
  <c r="AY60" i="13"/>
  <c r="Q16" i="22" s="1"/>
  <c r="AY61" i="13"/>
  <c r="Q17" i="22" s="1"/>
  <c r="AY62" i="13"/>
  <c r="Q18" i="22" s="1"/>
  <c r="AY63" i="13"/>
  <c r="Q19" i="22" s="1"/>
  <c r="AY64" i="13"/>
  <c r="Q20" i="22" s="1"/>
  <c r="AY65" i="13"/>
  <c r="Q21" i="22" s="1"/>
  <c r="AY56" i="13"/>
  <c r="Q12" i="22" s="1"/>
  <c r="AY56" i="19"/>
  <c r="AG57" i="13"/>
  <c r="AJ57" i="13" s="1"/>
  <c r="AG58" i="13"/>
  <c r="AM58" i="13" s="1"/>
  <c r="AG59" i="13"/>
  <c r="AM59" i="13" s="1"/>
  <c r="AG60" i="13"/>
  <c r="AM60" i="13" s="1"/>
  <c r="AG61" i="13"/>
  <c r="AJ61" i="13" s="1"/>
  <c r="AG62" i="13"/>
  <c r="AM62" i="13" s="1"/>
  <c r="AG63" i="13"/>
  <c r="AM63" i="13" s="1"/>
  <c r="AG64" i="13"/>
  <c r="AM64" i="13" s="1"/>
  <c r="AG65" i="13"/>
  <c r="AJ56" i="13"/>
  <c r="AG56" i="19"/>
  <c r="AM56" i="19" s="1"/>
  <c r="AD57" i="13"/>
  <c r="BB57" i="13" s="1"/>
  <c r="M13" i="22" s="1"/>
  <c r="AD58" i="13"/>
  <c r="BB58" i="13" s="1"/>
  <c r="M14" i="22" s="1"/>
  <c r="AD59" i="13"/>
  <c r="BB59" i="13" s="1"/>
  <c r="M15" i="22" s="1"/>
  <c r="AD60" i="13"/>
  <c r="BB60" i="13" s="1"/>
  <c r="M16" i="22" s="1"/>
  <c r="AD61" i="13"/>
  <c r="BB61" i="13" s="1"/>
  <c r="M17" i="22" s="1"/>
  <c r="AD62" i="13"/>
  <c r="BB62" i="13" s="1"/>
  <c r="M18" i="22" s="1"/>
  <c r="AD63" i="13"/>
  <c r="BB63" i="13" s="1"/>
  <c r="M19" i="22" s="1"/>
  <c r="AD64" i="13"/>
  <c r="BB64" i="13" s="1"/>
  <c r="M20" i="22" s="1"/>
  <c r="AD65" i="13"/>
  <c r="BB65" i="13" s="1"/>
  <c r="M21" i="22" s="1"/>
  <c r="AD56" i="13"/>
  <c r="BB56" i="13" s="1"/>
  <c r="AD56" i="19"/>
  <c r="Z121" i="19"/>
  <c r="AE121" i="19" s="1"/>
  <c r="Z122" i="19"/>
  <c r="AE122" i="19" s="1"/>
  <c r="Z123" i="19"/>
  <c r="Z125" i="19"/>
  <c r="Z126" i="19"/>
  <c r="Z127" i="19"/>
  <c r="Z128" i="19"/>
  <c r="Z129" i="19"/>
  <c r="AE123" i="19"/>
  <c r="AE125" i="19"/>
  <c r="AE126" i="19"/>
  <c r="AE127" i="19"/>
  <c r="AE128" i="19"/>
  <c r="AE129" i="19"/>
  <c r="BB62" i="19"/>
  <c r="BB63" i="19"/>
  <c r="BB64" i="19"/>
  <c r="BB65" i="19"/>
  <c r="AY57" i="19"/>
  <c r="AY58" i="19"/>
  <c r="AY59" i="19"/>
  <c r="AY60" i="19"/>
  <c r="AY62" i="19"/>
  <c r="AY63" i="19"/>
  <c r="AY64" i="19"/>
  <c r="AY65" i="19"/>
  <c r="AY61" i="19"/>
  <c r="AD57" i="19"/>
  <c r="BB57" i="19" s="1"/>
  <c r="AG57" i="19"/>
  <c r="AJ57" i="19" s="1"/>
  <c r="AP57" i="19" s="1"/>
  <c r="AD58" i="19"/>
  <c r="BB58" i="19" s="1"/>
  <c r="AG58" i="19"/>
  <c r="AJ58" i="19" s="1"/>
  <c r="AD59" i="19"/>
  <c r="BB59" i="19" s="1"/>
  <c r="AG59" i="19"/>
  <c r="AJ59" i="19" s="1"/>
  <c r="AD60" i="19"/>
  <c r="BB60" i="19" s="1"/>
  <c r="AG60" i="19"/>
  <c r="AJ60" i="19" s="1"/>
  <c r="AD62" i="19"/>
  <c r="AG62" i="19"/>
  <c r="AJ62" i="19"/>
  <c r="AM62" i="19"/>
  <c r="AP62" i="19"/>
  <c r="AD63" i="19"/>
  <c r="AG63" i="19"/>
  <c r="AJ63" i="19"/>
  <c r="AM63" i="19"/>
  <c r="AP63" i="19"/>
  <c r="AD64" i="19"/>
  <c r="AG64" i="19"/>
  <c r="AJ64" i="19"/>
  <c r="AM64" i="19"/>
  <c r="AP64" i="19"/>
  <c r="AD65" i="19"/>
  <c r="AG65" i="19"/>
  <c r="AJ65" i="19"/>
  <c r="AM65" i="19"/>
  <c r="AP65" i="19"/>
  <c r="AG61" i="19"/>
  <c r="AM61" i="19" s="1"/>
  <c r="AD61" i="19"/>
  <c r="AE124" i="19"/>
  <c r="Z124" i="19"/>
  <c r="AK171" i="19"/>
  <c r="AK173" i="19"/>
  <c r="AK172" i="19"/>
  <c r="AO173" i="19"/>
  <c r="Q58" i="22" l="1"/>
  <c r="Q41" i="22"/>
  <c r="Q41" i="16"/>
  <c r="Q40" i="22"/>
  <c r="Q40" i="16"/>
  <c r="Q38" i="22"/>
  <c r="Q38" i="16"/>
  <c r="Q39" i="22"/>
  <c r="Q39" i="16"/>
  <c r="Q44" i="16"/>
  <c r="Q44" i="22"/>
  <c r="Q43" i="16"/>
  <c r="Q43" i="22"/>
  <c r="Q42" i="22"/>
  <c r="Q42" i="16"/>
  <c r="BB61" i="19"/>
  <c r="AJ61" i="19"/>
  <c r="AP61" i="19" s="1"/>
  <c r="Q37" i="22"/>
  <c r="Q37" i="16"/>
  <c r="Q36" i="22"/>
  <c r="Q36" i="16"/>
  <c r="Q35" i="22"/>
  <c r="Q35" i="16"/>
  <c r="AJ65" i="13"/>
  <c r="AM65" i="13"/>
  <c r="AE128" i="13"/>
  <c r="AE124" i="13"/>
  <c r="AE127" i="13"/>
  <c r="AE123" i="13"/>
  <c r="AE126" i="13"/>
  <c r="AE122" i="13"/>
  <c r="AE121" i="13"/>
  <c r="AE120" i="13"/>
  <c r="AM61" i="13"/>
  <c r="AJ64" i="13"/>
  <c r="AP64" i="13" s="1"/>
  <c r="AJ60" i="13"/>
  <c r="AM57" i="13"/>
  <c r="AJ63" i="13"/>
  <c r="AP63" i="13" s="1"/>
  <c r="AJ59" i="13"/>
  <c r="AP59" i="13" s="1"/>
  <c r="AP65" i="13"/>
  <c r="AP61" i="13"/>
  <c r="AP57" i="13"/>
  <c r="AJ62" i="13"/>
  <c r="AP62" i="13" s="1"/>
  <c r="AJ58" i="13"/>
  <c r="AP58" i="13" s="1"/>
  <c r="AP60" i="13"/>
  <c r="AP56" i="13"/>
  <c r="AM56" i="13"/>
  <c r="AJ56" i="19"/>
  <c r="AP56" i="19" s="1"/>
  <c r="AM57" i="19"/>
  <c r="AP58" i="19"/>
  <c r="AP59" i="19"/>
  <c r="BB56" i="19"/>
  <c r="AM60" i="19"/>
  <c r="AP60" i="19"/>
  <c r="AM59" i="19"/>
  <c r="AM58" i="19"/>
  <c r="D135" i="19"/>
  <c r="M12" i="22" l="1"/>
  <c r="AL125" i="22" s="1"/>
  <c r="F222" i="19"/>
  <c r="D210" i="19"/>
  <c r="D209" i="19"/>
  <c r="D208" i="19"/>
  <c r="D207" i="19"/>
  <c r="D206" i="19"/>
  <c r="D205" i="19"/>
  <c r="D204" i="19"/>
  <c r="D203" i="19"/>
  <c r="D202" i="19"/>
  <c r="D201" i="19"/>
  <c r="AO172" i="19"/>
  <c r="AO171" i="19"/>
  <c r="AO164" i="19"/>
  <c r="AO152" i="19"/>
  <c r="AK152" i="19"/>
  <c r="AK151" i="19"/>
  <c r="AO151" i="19" s="1"/>
  <c r="AK150" i="19"/>
  <c r="AO150" i="19" s="1"/>
  <c r="D142" i="19"/>
  <c r="D141" i="19"/>
  <c r="D140" i="19"/>
  <c r="D139" i="19"/>
  <c r="D138" i="19"/>
  <c r="D137" i="19"/>
  <c r="D136" i="19"/>
  <c r="D134" i="19"/>
  <c r="D133" i="19"/>
  <c r="BE65" i="19"/>
  <c r="AV65" i="19"/>
  <c r="BE64" i="19"/>
  <c r="AV64" i="19"/>
  <c r="BE63" i="19"/>
  <c r="AV63" i="19"/>
  <c r="BE62" i="19"/>
  <c r="AV62" i="19"/>
  <c r="BE61" i="19"/>
  <c r="AV61" i="19"/>
  <c r="BE60" i="19"/>
  <c r="AV60" i="19"/>
  <c r="BE59" i="19"/>
  <c r="AV59" i="19"/>
  <c r="BE58" i="19"/>
  <c r="AV58" i="19"/>
  <c r="BE57" i="19"/>
  <c r="AV57" i="19"/>
  <c r="BE56" i="19"/>
  <c r="AV56" i="19"/>
  <c r="AI15" i="19"/>
  <c r="AU15" i="19" s="1"/>
  <c r="BC15" i="19" s="1"/>
  <c r="N30" i="19" s="1"/>
  <c r="D136" i="13"/>
  <c r="C92" i="22"/>
  <c r="C89" i="22"/>
  <c r="C86" i="22"/>
  <c r="C83" i="22"/>
  <c r="C80" i="22"/>
  <c r="D137" i="13"/>
  <c r="D138" i="13"/>
  <c r="D139" i="13"/>
  <c r="D140" i="13"/>
  <c r="D141" i="13"/>
  <c r="D142" i="13"/>
  <c r="C101" i="22"/>
  <c r="C104" i="22"/>
  <c r="C107" i="22"/>
  <c r="C95" i="22"/>
  <c r="C98" i="22"/>
  <c r="D210" i="13"/>
  <c r="O104" i="19" l="1"/>
  <c r="S146" i="19"/>
  <c r="D206" i="13"/>
  <c r="D207" i="13"/>
  <c r="D208" i="13"/>
  <c r="D209" i="13"/>
  <c r="V108" i="16"/>
  <c r="P108" i="16"/>
  <c r="AM107" i="16"/>
  <c r="X107" i="16"/>
  <c r="V105" i="16"/>
  <c r="P105" i="16"/>
  <c r="AM104" i="16"/>
  <c r="X104" i="16"/>
  <c r="V102" i="16"/>
  <c r="P102" i="16"/>
  <c r="AM101" i="16"/>
  <c r="X101" i="16"/>
  <c r="X95" i="16"/>
  <c r="AM95" i="16"/>
  <c r="P96" i="16"/>
  <c r="V96" i="16"/>
  <c r="X98" i="16"/>
  <c r="AM98" i="16"/>
  <c r="P99" i="16"/>
  <c r="V99" i="16"/>
  <c r="C95" i="16"/>
  <c r="C98" i="16"/>
  <c r="C101" i="16"/>
  <c r="C104" i="16"/>
  <c r="C107" i="16"/>
  <c r="Q25" i="16"/>
  <c r="Q26" i="16"/>
  <c r="Q27" i="16"/>
  <c r="Q28" i="16"/>
  <c r="Q29" i="16"/>
  <c r="Q30" i="16"/>
  <c r="Q31" i="16"/>
  <c r="Q32" i="16"/>
  <c r="Q33" i="16"/>
  <c r="Q24" i="16"/>
  <c r="T16" i="14"/>
  <c r="T17" i="14"/>
  <c r="T18" i="14"/>
  <c r="T19" i="14"/>
  <c r="T20" i="14"/>
  <c r="Q13" i="14"/>
  <c r="Q14" i="14"/>
  <c r="Q15" i="14"/>
  <c r="Q16" i="14"/>
  <c r="Q17" i="14"/>
  <c r="Q18" i="14"/>
  <c r="Q19" i="14"/>
  <c r="D20" i="14"/>
  <c r="D38" i="14" s="1"/>
  <c r="F38" i="14" s="1"/>
  <c r="AN14" i="16"/>
  <c r="AN15" i="16"/>
  <c r="AN16" i="16"/>
  <c r="AN17" i="16"/>
  <c r="AN18" i="16"/>
  <c r="AN19" i="16"/>
  <c r="AN20" i="16"/>
  <c r="AN21" i="16"/>
  <c r="AN12" i="16"/>
  <c r="AS15" i="16"/>
  <c r="AS16" i="16"/>
  <c r="AS17" i="16"/>
  <c r="AS18" i="16"/>
  <c r="AS19" i="16"/>
  <c r="AS20" i="16"/>
  <c r="AS21" i="16"/>
  <c r="D13" i="16"/>
  <c r="D14" i="16"/>
  <c r="D15" i="16"/>
  <c r="D16" i="16"/>
  <c r="D17" i="16"/>
  <c r="D18" i="16"/>
  <c r="D19" i="16"/>
  <c r="D20" i="16"/>
  <c r="D21" i="16"/>
  <c r="AS14" i="16"/>
  <c r="AY71" i="16"/>
  <c r="T12" i="17"/>
  <c r="T13" i="17"/>
  <c r="T14" i="17"/>
  <c r="T15" i="17"/>
  <c r="T16" i="17"/>
  <c r="T17" i="17"/>
  <c r="T18" i="17"/>
  <c r="T19" i="17"/>
  <c r="T20" i="17"/>
  <c r="T11" i="17"/>
  <c r="O54" i="19" l="1"/>
  <c r="D50" i="14"/>
  <c r="F50" i="14" s="1"/>
  <c r="Q20" i="14"/>
  <c r="F26" i="14"/>
  <c r="F26" i="17"/>
  <c r="AP58" i="16"/>
  <c r="AK58" i="16"/>
  <c r="AX47" i="16"/>
  <c r="AS47" i="16"/>
  <c r="AK47" i="16"/>
  <c r="T12" i="14" l="1"/>
  <c r="T13" i="14"/>
  <c r="T14" i="14"/>
  <c r="T15" i="14"/>
  <c r="F222" i="13"/>
  <c r="D45" i="18" s="1"/>
  <c r="X49" i="18"/>
  <c r="X47" i="18"/>
  <c r="J49" i="18"/>
  <c r="J47" i="18"/>
  <c r="Q53" i="22"/>
  <c r="D134" i="13"/>
  <c r="D135"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AL38" i="16"/>
  <c r="AL39" i="16"/>
  <c r="AL40" i="16"/>
  <c r="U41" i="16"/>
  <c r="X41" i="16" s="1"/>
  <c r="AL42" i="16"/>
  <c r="U43" i="16"/>
  <c r="X43" i="16" s="1"/>
  <c r="AL44" i="16"/>
  <c r="AL27" i="16"/>
  <c r="AU28" i="16"/>
  <c r="AL29" i="16"/>
  <c r="AU30" i="16"/>
  <c r="AL31" i="16"/>
  <c r="AU32" i="16"/>
  <c r="AL33" i="16"/>
  <c r="D27" i="16"/>
  <c r="D28" i="16"/>
  <c r="D29" i="16"/>
  <c r="D30" i="16"/>
  <c r="D31" i="16"/>
  <c r="D32" i="16"/>
  <c r="D33" i="16"/>
  <c r="Q55" i="22" l="1"/>
  <c r="Q56" i="22"/>
  <c r="Q54" i="22"/>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N18" i="18"/>
  <c r="AN14" i="18"/>
  <c r="AN11" i="18"/>
  <c r="AN20" i="18"/>
  <c r="AN19" i="18"/>
  <c r="AN15" i="18"/>
  <c r="AJ12" i="18"/>
  <c r="AJ13" i="18"/>
  <c r="AJ16" i="18"/>
  <c r="AJ17" i="18"/>
  <c r="AJ18" i="18"/>
  <c r="AJ15" i="18"/>
  <c r="AJ19" i="18"/>
  <c r="D30" i="18"/>
  <c r="F30" i="18" s="1"/>
  <c r="D32" i="18"/>
  <c r="F32" i="18" s="1"/>
  <c r="D36" i="18"/>
  <c r="F36" i="18" s="1"/>
  <c r="D34" i="18"/>
  <c r="F34" i="18" s="1"/>
  <c r="U42" i="16"/>
  <c r="X42" i="16" s="1"/>
  <c r="AL43" i="16"/>
  <c r="AL41" i="16"/>
  <c r="V38" i="16"/>
  <c r="U38" i="16" s="1"/>
  <c r="X38" i="16" s="1"/>
  <c r="V39" i="16"/>
  <c r="U39" i="16" s="1"/>
  <c r="X39" i="16" s="1"/>
  <c r="U40" i="16"/>
  <c r="X40" i="16" s="1"/>
  <c r="AL30" i="16"/>
  <c r="AL28" i="16"/>
  <c r="AL32" i="16"/>
  <c r="AU33" i="16"/>
  <c r="AU29" i="16"/>
  <c r="AU31" i="16"/>
  <c r="AU27" i="16"/>
  <c r="V30" i="16"/>
  <c r="U30" i="16" s="1"/>
  <c r="X30" i="16" s="1"/>
  <c r="V31" i="16"/>
  <c r="U31" i="16" s="1"/>
  <c r="X31" i="16" s="1"/>
  <c r="V32" i="16"/>
  <c r="U32" i="16" s="1"/>
  <c r="X32" i="16" s="1"/>
  <c r="V27" i="16"/>
  <c r="U27" i="16" s="1"/>
  <c r="X27" i="16" s="1"/>
  <c r="V28" i="16"/>
  <c r="U28" i="16" s="1"/>
  <c r="X28" i="16" s="1"/>
  <c r="V29" i="16"/>
  <c r="U29" i="16" s="1"/>
  <c r="X29" i="16" s="1"/>
  <c r="F23" i="18" l="1"/>
  <c r="V23" i="18"/>
  <c r="D17" i="17"/>
  <c r="D47" i="17" s="1"/>
  <c r="F47" i="17" s="1"/>
  <c r="AB41" i="11"/>
  <c r="AB40" i="11"/>
  <c r="Q41" i="11"/>
  <c r="Q40" i="11"/>
  <c r="D11" i="17" l="1"/>
  <c r="D12" i="17"/>
  <c r="D30" i="17" s="1"/>
  <c r="F30" i="17" s="1"/>
  <c r="D13" i="17"/>
  <c r="D31" i="17" s="1"/>
  <c r="F31" i="17" s="1"/>
  <c r="D14" i="17"/>
  <c r="D32" i="17" s="1"/>
  <c r="F32" i="17" s="1"/>
  <c r="D15" i="17"/>
  <c r="D33" i="17" s="1"/>
  <c r="F33" i="17" s="1"/>
  <c r="D16" i="17"/>
  <c r="D35" i="17"/>
  <c r="F35" i="17" s="1"/>
  <c r="D18" i="17"/>
  <c r="D19" i="17"/>
  <c r="D20" i="17"/>
  <c r="AU25" i="16"/>
  <c r="AU26" i="16"/>
  <c r="AN11" i="17"/>
  <c r="V23" i="17" s="1"/>
  <c r="D38" i="17" l="1"/>
  <c r="F38" i="17" s="1"/>
  <c r="D50" i="17"/>
  <c r="F50" i="17" s="1"/>
  <c r="D34" i="17"/>
  <c r="F34" i="17" s="1"/>
  <c r="D46" i="17"/>
  <c r="F46" i="17" s="1"/>
  <c r="D36" i="17"/>
  <c r="F36" i="17" s="1"/>
  <c r="D48" i="17"/>
  <c r="F48" i="17" s="1"/>
  <c r="D37" i="17"/>
  <c r="F37" i="17" s="1"/>
  <c r="D49" i="17"/>
  <c r="F49" i="17" s="1"/>
  <c r="AL24" i="16"/>
  <c r="AJ11" i="17"/>
  <c r="F23" i="17" s="1"/>
  <c r="D42" i="17"/>
  <c r="F42" i="17" s="1"/>
  <c r="D29" i="17"/>
  <c r="F29" i="17" s="1"/>
  <c r="D41" i="17"/>
  <c r="F41" i="17" s="1"/>
  <c r="D45" i="17"/>
  <c r="F45" i="17" s="1"/>
  <c r="D44" i="17"/>
  <c r="F44" i="17" s="1"/>
  <c r="D43" i="17"/>
  <c r="F43" i="17" s="1"/>
  <c r="AL35" i="16" l="1"/>
  <c r="AL26" i="16"/>
  <c r="D26" i="16"/>
  <c r="D25" i="16"/>
  <c r="AL36" i="16"/>
  <c r="AL37" i="16" l="1"/>
  <c r="V26" i="16"/>
  <c r="U26" i="16" s="1"/>
  <c r="X26" i="16" s="1"/>
  <c r="U33" i="16"/>
  <c r="X33" i="16" s="1"/>
  <c r="V35" i="16"/>
  <c r="U35" i="16" s="1"/>
  <c r="V36" i="16"/>
  <c r="U36" i="16" s="1"/>
  <c r="D57" i="14" l="1"/>
  <c r="AU136" i="16"/>
  <c r="AP136" i="16"/>
  <c r="AK136" i="16"/>
  <c r="AC136" i="16"/>
  <c r="X136" i="16"/>
  <c r="S136" i="16"/>
  <c r="K136" i="16"/>
  <c r="AU135" i="16"/>
  <c r="AP135" i="16"/>
  <c r="AK135" i="16"/>
  <c r="AC135" i="16"/>
  <c r="X135" i="16"/>
  <c r="S135" i="16"/>
  <c r="K135" i="16"/>
  <c r="K133" i="16"/>
  <c r="M114" i="16"/>
  <c r="M113" i="16"/>
  <c r="K132" i="16"/>
  <c r="V93" i="16"/>
  <c r="V90" i="16"/>
  <c r="V87" i="16"/>
  <c r="V84" i="16"/>
  <c r="V81" i="16"/>
  <c r="AM92" i="16"/>
  <c r="AM89" i="16"/>
  <c r="AM86" i="16"/>
  <c r="AM83" i="16"/>
  <c r="AM80" i="16"/>
  <c r="X80" i="16"/>
  <c r="X92" i="16"/>
  <c r="X89" i="16"/>
  <c r="X86" i="16"/>
  <c r="X83" i="16"/>
  <c r="P93" i="16"/>
  <c r="P90" i="16"/>
  <c r="P87" i="16"/>
  <c r="P84" i="16"/>
  <c r="P81" i="16"/>
  <c r="C83" i="16"/>
  <c r="C86" i="16"/>
  <c r="C89" i="16"/>
  <c r="C92" i="16"/>
  <c r="C80" i="16"/>
  <c r="AI15" i="13"/>
  <c r="AU15" i="13" s="1"/>
  <c r="BC15" i="13" s="1"/>
  <c r="AS12" i="16"/>
  <c r="D58" i="16"/>
  <c r="D68" i="16"/>
  <c r="D47" i="16"/>
  <c r="V25" i="16"/>
  <c r="BE56" i="13"/>
  <c r="O104" i="13" l="1"/>
  <c r="AB50" i="22"/>
  <c r="AB54" i="22"/>
  <c r="AB53" i="22"/>
  <c r="AB49" i="22"/>
  <c r="AB56" i="22"/>
  <c r="AB52" i="22"/>
  <c r="AB61" i="22"/>
  <c r="AB60" i="22"/>
  <c r="AB59" i="22"/>
  <c r="AB64" i="22"/>
  <c r="AB63" i="22"/>
  <c r="AB62" i="22"/>
  <c r="AB51" i="22"/>
  <c r="AB55" i="22"/>
  <c r="AB65" i="22"/>
  <c r="AB66" i="22"/>
  <c r="AB67" i="22"/>
  <c r="N30" i="13"/>
  <c r="O54" i="13"/>
  <c r="AB61" i="16"/>
  <c r="AB65" i="16"/>
  <c r="AB49" i="16"/>
  <c r="AB53" i="16"/>
  <c r="AB62" i="16"/>
  <c r="AB66" i="16"/>
  <c r="AB50" i="16"/>
  <c r="AB54" i="16"/>
  <c r="AB59" i="16"/>
  <c r="AB63" i="16"/>
  <c r="AB67" i="16"/>
  <c r="AB51" i="16"/>
  <c r="AB55" i="16"/>
  <c r="AB60" i="16"/>
  <c r="AB64" i="16"/>
  <c r="AB52" i="16"/>
  <c r="AB56" i="16"/>
  <c r="AB44" i="22"/>
  <c r="AB43" i="22"/>
  <c r="AB42" i="22"/>
  <c r="AB41" i="22"/>
  <c r="AB40" i="22"/>
  <c r="AB39" i="22"/>
  <c r="AB38" i="22"/>
  <c r="AB37" i="22"/>
  <c r="V12" i="16"/>
  <c r="U12" i="16" s="1"/>
  <c r="V12" i="22"/>
  <c r="U12" i="22" s="1"/>
  <c r="AB31" i="22"/>
  <c r="AB30" i="22"/>
  <c r="AB27" i="22"/>
  <c r="AB26" i="22"/>
  <c r="AB33" i="22"/>
  <c r="AB29" i="22"/>
  <c r="AB32" i="22"/>
  <c r="AB28" i="22"/>
  <c r="V24" i="16"/>
  <c r="V37" i="16"/>
  <c r="U37" i="16" s="1"/>
  <c r="X37" i="16" s="1"/>
  <c r="AL25" i="16"/>
  <c r="D24" i="16" l="1"/>
  <c r="D12" i="16"/>
  <c r="M58" i="16" l="1"/>
  <c r="AK150" i="13"/>
  <c r="M47" i="22" s="1"/>
  <c r="D133" i="13"/>
  <c r="AL127" i="22" l="1"/>
  <c r="M47" i="16"/>
  <c r="AO164" i="13"/>
  <c r="AO150" i="13"/>
  <c r="Q58" i="16"/>
  <c r="Q12" i="16"/>
  <c r="AV56" i="13"/>
  <c r="U44" i="16"/>
  <c r="X44" i="16" s="1"/>
  <c r="AS13" i="16"/>
  <c r="AN13" i="16"/>
  <c r="AL127" i="16" l="1"/>
  <c r="S146" i="13"/>
  <c r="AL128" i="22"/>
  <c r="Q47" i="16"/>
  <c r="Q52" i="22"/>
  <c r="Q47" i="22"/>
  <c r="M69" i="22"/>
  <c r="X58" i="22" s="1"/>
  <c r="AB58" i="22" s="1"/>
  <c r="AJ12" i="16"/>
  <c r="AJ12" i="22"/>
  <c r="AB33" i="16"/>
  <c r="AB31" i="16"/>
  <c r="AB30" i="16"/>
  <c r="AB32" i="16"/>
  <c r="AB27" i="16"/>
  <c r="AB26" i="16"/>
  <c r="AB29" i="16"/>
  <c r="AB28" i="16"/>
  <c r="AB39" i="16"/>
  <c r="AB42" i="16"/>
  <c r="AB43" i="16"/>
  <c r="AB44" i="16"/>
  <c r="AB37" i="16"/>
  <c r="AB41" i="16"/>
  <c r="AB38" i="16"/>
  <c r="AB40" i="16"/>
  <c r="M12" i="16"/>
  <c r="X47" i="22" l="1"/>
  <c r="AB47" i="22" s="1"/>
  <c r="X48" i="22"/>
  <c r="AB48" i="22" s="1"/>
  <c r="X35" i="22"/>
  <c r="AB35" i="22" s="1"/>
  <c r="X36" i="22"/>
  <c r="AB36" i="22" s="1"/>
  <c r="X24" i="22"/>
  <c r="AB24" i="22" s="1"/>
  <c r="X25" i="22"/>
  <c r="AB25" i="22" s="1"/>
  <c r="X8" i="22"/>
  <c r="AB8" i="22" s="1"/>
  <c r="X12" i="22"/>
  <c r="AB12" i="22" s="1"/>
  <c r="O26" i="26"/>
  <c r="X61" i="14"/>
  <c r="J61" i="14"/>
  <c r="X59" i="14"/>
  <c r="J59" i="14"/>
  <c r="Q12" i="14"/>
  <c r="Y11" i="14"/>
  <c r="T11" i="14"/>
  <c r="Q11" i="14"/>
  <c r="Q38" i="11"/>
  <c r="Q36" i="11"/>
  <c r="Z34" i="11"/>
  <c r="R34" i="11"/>
  <c r="Q32" i="11"/>
  <c r="Q31" i="11"/>
  <c r="Q29" i="11"/>
  <c r="Q28" i="11"/>
  <c r="D205" i="13"/>
  <c r="D204" i="13"/>
  <c r="D203" i="13"/>
  <c r="D202" i="13"/>
  <c r="D201" i="13"/>
  <c r="BE65" i="13"/>
  <c r="V21" i="22" s="1"/>
  <c r="U21" i="22" s="1"/>
  <c r="Q21" i="16"/>
  <c r="AV65" i="13"/>
  <c r="M21" i="16"/>
  <c r="BE64" i="13"/>
  <c r="V20" i="22" s="1"/>
  <c r="U20" i="22" s="1"/>
  <c r="Q20" i="16"/>
  <c r="AV64" i="13"/>
  <c r="M20" i="16"/>
  <c r="BE63" i="13"/>
  <c r="V19" i="22" s="1"/>
  <c r="U19" i="22" s="1"/>
  <c r="Q19" i="16"/>
  <c r="AV63" i="13"/>
  <c r="M19" i="16"/>
  <c r="BE62" i="13"/>
  <c r="V18" i="22" s="1"/>
  <c r="U18" i="22" s="1"/>
  <c r="Q18" i="16"/>
  <c r="AV62" i="13"/>
  <c r="BE61" i="13"/>
  <c r="V17" i="22" s="1"/>
  <c r="U17" i="22" s="1"/>
  <c r="Q17" i="16"/>
  <c r="AV61" i="13"/>
  <c r="BE60" i="13"/>
  <c r="Q16" i="16"/>
  <c r="AV60" i="13"/>
  <c r="BE59" i="13"/>
  <c r="Q15" i="16"/>
  <c r="AV59" i="13"/>
  <c r="AN14" i="14"/>
  <c r="M15" i="16"/>
  <c r="BE58" i="13"/>
  <c r="AV58" i="13"/>
  <c r="AJ14" i="22" s="1"/>
  <c r="BE57" i="13"/>
  <c r="AV57" i="13"/>
  <c r="AJ13" i="22" s="1"/>
  <c r="X18" i="22" l="1"/>
  <c r="AB18" i="22" s="1"/>
  <c r="X19" i="22"/>
  <c r="AB19" i="22" s="1"/>
  <c r="X20" i="22"/>
  <c r="AB20" i="22" s="1"/>
  <c r="X21" i="22"/>
  <c r="AB21" i="22" s="1"/>
  <c r="X17" i="22"/>
  <c r="AB17" i="22" s="1"/>
  <c r="AJ20" i="16"/>
  <c r="AJ20" i="22"/>
  <c r="AJ17" i="16"/>
  <c r="AJ17" i="22"/>
  <c r="AJ16" i="16"/>
  <c r="AJ16" i="22"/>
  <c r="AJ18" i="16"/>
  <c r="AJ18" i="22"/>
  <c r="AJ21" i="16"/>
  <c r="AJ21" i="22"/>
  <c r="AJ15" i="16"/>
  <c r="AJ15" i="22"/>
  <c r="AJ19" i="16"/>
  <c r="AJ19" i="22"/>
  <c r="V14" i="16"/>
  <c r="U14" i="16" s="1"/>
  <c r="X14" i="16" s="1"/>
  <c r="V14" i="22"/>
  <c r="U14" i="22" s="1"/>
  <c r="V16" i="16"/>
  <c r="U16" i="16" s="1"/>
  <c r="X16" i="16" s="1"/>
  <c r="V16" i="22"/>
  <c r="U16" i="22" s="1"/>
  <c r="V15" i="16"/>
  <c r="U15" i="16" s="1"/>
  <c r="V15" i="22"/>
  <c r="U15" i="22" s="1"/>
  <c r="V13" i="16"/>
  <c r="U13" i="16" s="1"/>
  <c r="V13" i="22"/>
  <c r="U13" i="22" s="1"/>
  <c r="X13" i="22" s="1"/>
  <c r="Y18" i="14"/>
  <c r="V19" i="16"/>
  <c r="U19" i="16" s="1"/>
  <c r="Y19" i="14"/>
  <c r="V20" i="16"/>
  <c r="U20" i="16" s="1"/>
  <c r="Y17" i="14"/>
  <c r="V18" i="16"/>
  <c r="U18" i="16" s="1"/>
  <c r="X18" i="16" s="1"/>
  <c r="V17" i="16"/>
  <c r="U17" i="16" s="1"/>
  <c r="X17" i="16" s="1"/>
  <c r="Y16" i="14"/>
  <c r="V21" i="16"/>
  <c r="U21" i="16" s="1"/>
  <c r="Y20" i="14"/>
  <c r="Y14" i="14"/>
  <c r="AJ13" i="16"/>
  <c r="AJ14" i="16"/>
  <c r="Q13" i="16"/>
  <c r="Q14" i="16"/>
  <c r="Y15" i="14"/>
  <c r="AN19" i="14"/>
  <c r="AN20" i="14"/>
  <c r="Y13" i="14"/>
  <c r="AN18" i="14"/>
  <c r="M16" i="16"/>
  <c r="AN16" i="14"/>
  <c r="M17" i="16"/>
  <c r="AN17" i="14"/>
  <c r="AN13" i="14"/>
  <c r="Y12" i="14"/>
  <c r="AJ14" i="14"/>
  <c r="M14" i="16"/>
  <c r="M18" i="16"/>
  <c r="D11" i="14"/>
  <c r="D12" i="14"/>
  <c r="D13" i="14"/>
  <c r="D14" i="14"/>
  <c r="D44" i="14" s="1"/>
  <c r="F44" i="14" s="1"/>
  <c r="D15" i="14"/>
  <c r="D45" i="14" s="1"/>
  <c r="F45" i="14" s="1"/>
  <c r="D16" i="14"/>
  <c r="D17" i="14"/>
  <c r="D18" i="14"/>
  <c r="D36" i="14" s="1"/>
  <c r="F36" i="14" s="1"/>
  <c r="D19" i="14"/>
  <c r="D37" i="14" s="1"/>
  <c r="F37" i="14" s="1"/>
  <c r="X20" i="16" l="1"/>
  <c r="AB20" i="16" s="1"/>
  <c r="X16" i="22"/>
  <c r="AB16" i="22" s="1"/>
  <c r="X19" i="16"/>
  <c r="AB19" i="16" s="1"/>
  <c r="X15" i="22"/>
  <c r="AB15" i="22" s="1"/>
  <c r="X14" i="22"/>
  <c r="AB14" i="22" s="1"/>
  <c r="X21" i="16"/>
  <c r="AB21" i="16" s="1"/>
  <c r="X15" i="16"/>
  <c r="AB15" i="16" s="1"/>
  <c r="AB13" i="22"/>
  <c r="AB17" i="16"/>
  <c r="AB18" i="16"/>
  <c r="AB16" i="16"/>
  <c r="AB14" i="16"/>
  <c r="D34" i="14"/>
  <c r="F34" i="14" s="1"/>
  <c r="D46" i="14"/>
  <c r="F46" i="14" s="1"/>
  <c r="D49" i="14"/>
  <c r="F49" i="14" s="1"/>
  <c r="D48" i="14"/>
  <c r="F48" i="14" s="1"/>
  <c r="D35" i="14"/>
  <c r="F35" i="14" s="1"/>
  <c r="D47" i="14"/>
  <c r="F47" i="14" s="1"/>
  <c r="AJ17" i="14"/>
  <c r="AJ18" i="14"/>
  <c r="M13" i="16"/>
  <c r="AJ20" i="14"/>
  <c r="AJ15" i="14"/>
  <c r="AN15" i="14"/>
  <c r="AJ19" i="14"/>
  <c r="AN12" i="14"/>
  <c r="AJ16" i="14"/>
  <c r="AN11" i="14"/>
  <c r="D32" i="14"/>
  <c r="F32" i="14" s="1"/>
  <c r="D43" i="14"/>
  <c r="F43" i="14" s="1"/>
  <c r="D31" i="14"/>
  <c r="F31" i="14" s="1"/>
  <c r="D30" i="14"/>
  <c r="F30" i="14" s="1"/>
  <c r="D42" i="14"/>
  <c r="F42" i="14" s="1"/>
  <c r="D33" i="14"/>
  <c r="F33" i="14" s="1"/>
  <c r="D41" i="14"/>
  <c r="F41" i="14" s="1"/>
  <c r="D29" i="14"/>
  <c r="F29" i="14" s="1"/>
  <c r="X69" i="22" l="1"/>
  <c r="AB69" i="22" s="1"/>
  <c r="Q125" i="22" s="1"/>
  <c r="M69" i="16"/>
  <c r="AL125" i="16"/>
  <c r="AL128" i="16" s="1"/>
  <c r="V23" i="14"/>
  <c r="AJ13" i="14"/>
  <c r="AJ11" i="14"/>
  <c r="AJ12" i="14"/>
  <c r="X48" i="16" l="1"/>
  <c r="AB48" i="16" s="1"/>
  <c r="X58" i="16"/>
  <c r="AB58" i="16" s="1"/>
  <c r="X36" i="16"/>
  <c r="AB36" i="16" s="1"/>
  <c r="X47" i="16"/>
  <c r="AB47" i="16" s="1"/>
  <c r="X13" i="16"/>
  <c r="AB13" i="16" s="1"/>
  <c r="X35" i="16"/>
  <c r="AB35" i="16" s="1"/>
  <c r="X8" i="16"/>
  <c r="AB8" i="16" s="1"/>
  <c r="X12" i="16"/>
  <c r="AB12" i="16" s="1"/>
  <c r="Q26" i="11"/>
  <c r="O27" i="26"/>
  <c r="Q124" i="22"/>
  <c r="Q128" i="22" s="1"/>
  <c r="AS128" i="22" s="1"/>
  <c r="O29" i="25"/>
  <c r="F23" i="14"/>
  <c r="U24" i="16"/>
  <c r="X24" i="16" s="1"/>
  <c r="AB24" i="16" s="1"/>
  <c r="U25" i="16" l="1"/>
  <c r="X25" i="16" s="1"/>
  <c r="AB25" i="16" s="1"/>
  <c r="X69" i="16" l="1"/>
  <c r="O30" i="25" s="1"/>
  <c r="Q124" i="16" l="1"/>
  <c r="AB69" i="16"/>
  <c r="Q125" i="16" s="1"/>
  <c r="Q128" i="16" s="1"/>
  <c r="AS12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K18" authorId="1" shapeId="0" xr:uid="{C7C3B481-E245-4325-A8CA-C55AEE96B320}">
      <text>
        <r>
          <rPr>
            <b/>
            <sz val="9"/>
            <color indexed="81"/>
            <rFont val="游ゴシック"/>
            <family val="3"/>
            <charset val="128"/>
          </rPr>
          <t>日付を西暦で記入してください。
例）2024/1/1
→（表示）令和６年１月１日</t>
        </r>
      </text>
    </comment>
    <comment ref="K34" authorId="0" shapeId="0" xr:uid="{74060B5A-177C-4484-8D9D-0B654FB66910}">
      <text>
        <r>
          <rPr>
            <b/>
            <sz val="9"/>
            <color indexed="81"/>
            <rFont val="游ゴシック"/>
            <family val="3"/>
            <charset val="128"/>
          </rPr>
          <t>数字のみ記入願います</t>
        </r>
      </text>
    </comment>
    <comment ref="D55" authorId="1" shapeId="0" xr:uid="{AC40C59C-5E39-47F2-A081-4C75B5908D6F}">
      <text>
        <r>
          <rPr>
            <b/>
            <sz val="9"/>
            <color indexed="81"/>
            <rFont val="游ゴシック"/>
            <family val="3"/>
            <charset val="128"/>
          </rPr>
          <t>カタログまたは見積書記載の機器の正式名称を記入してください。</t>
        </r>
      </text>
    </comment>
    <comment ref="R55" authorId="1" shapeId="0" xr:uid="{0276F213-E5BF-4394-94B0-9C7EAD0A61D0}">
      <text>
        <r>
          <rPr>
            <b/>
            <sz val="9"/>
            <color indexed="81"/>
            <rFont val="游ゴシック"/>
            <family val="3"/>
            <charset val="128"/>
          </rPr>
          <t>カタログまたは見積書記載の機器の型番を
記入してください。</t>
        </r>
      </text>
    </comment>
    <comment ref="AS55" authorId="1" shapeId="0" xr:uid="{8167FBA8-E4B6-4BFC-A09C-881B99C0A45C}">
      <text>
        <r>
          <rPr>
            <b/>
            <sz val="9"/>
            <color indexed="81"/>
            <rFont val="游ゴシック"/>
            <family val="3"/>
            <charset val="128"/>
          </rPr>
          <t>日付を西暦で記入してください。
例）2024/1/1
→（表示）R06.1.1</t>
        </r>
      </text>
    </comment>
    <comment ref="AA56" authorId="0" shapeId="0" xr:uid="{4F9E8A3D-B45B-4883-94D4-BDAADD67C3D5}">
      <text>
        <r>
          <rPr>
            <b/>
            <sz val="9"/>
            <color indexed="81"/>
            <rFont val="游ゴシック"/>
            <family val="3"/>
            <charset val="128"/>
          </rPr>
          <t>・税抜き額の数字のみ記入してください。
・設置工事費、配送代は補助対象外です。
　※金額に含めないでください。</t>
        </r>
      </text>
    </comment>
    <comment ref="L72" authorId="1" shapeId="0" xr:uid="{E55AB60E-DB93-407E-8327-1A9F336D627D}">
      <text>
        <r>
          <rPr>
            <b/>
            <sz val="9"/>
            <color indexed="81"/>
            <rFont val="游ゴシック"/>
            <family val="3"/>
            <charset val="128"/>
          </rPr>
          <t>機器を新たに導入する場合は「導入」、
機器を買いかえる場合は「更新」、
既にある機器を追加購入する場合は「増設」を選択してください。</t>
        </r>
      </text>
    </comment>
    <comment ref="U72" authorId="0" shapeId="0" xr:uid="{0F379B6D-3D06-4E82-8FA2-1B71AF49585B}">
      <text>
        <r>
          <rPr>
            <b/>
            <sz val="9"/>
            <color indexed="81"/>
            <rFont val="游ゴシック"/>
            <family val="3"/>
            <charset val="128"/>
          </rPr>
          <t>公募申請時の成果・効果調書【様式３】に記載頂いた内容を参考に記入してください。</t>
        </r>
      </text>
    </comment>
    <comment ref="U106" authorId="1" shapeId="0" xr:uid="{2ACE53AD-286F-4EA8-9885-50B5A8B215A0}">
      <text>
        <r>
          <rPr>
            <b/>
            <sz val="9"/>
            <color indexed="81"/>
            <rFont val="游ゴシック"/>
            <family val="3"/>
            <charset val="128"/>
          </rPr>
          <t>日付を西暦で記入してください。
例）2024/1/1
→（表示）令和06年1月1日</t>
        </r>
      </text>
    </comment>
    <comment ref="BB106" authorId="1" shapeId="0" xr:uid="{5FD353DB-2514-4E85-B2AB-1F784CD7C766}">
      <text>
        <r>
          <rPr>
            <b/>
            <sz val="9"/>
            <color indexed="81"/>
            <rFont val="游ゴシック"/>
            <family val="3"/>
            <charset val="128"/>
          </rPr>
          <t>求人を掲載したホームページのURLまたは添付したファイルのファイル名を記入してください。</t>
        </r>
      </text>
    </comment>
    <comment ref="AH107" authorId="0" shapeId="0" xr:uid="{0159EEA5-9D67-4FDA-B427-F5A12FE178CE}">
      <text>
        <r>
          <rPr>
            <b/>
            <sz val="9"/>
            <color indexed="81"/>
            <rFont val="游ゴシック"/>
            <family val="3"/>
            <charset val="128"/>
          </rPr>
          <t>数字のみ記入してください。</t>
        </r>
      </text>
    </comment>
    <comment ref="D119" authorId="1" shapeId="0" xr:uid="{707654DC-1305-473F-B0C6-29908FC74BF7}">
      <text>
        <r>
          <rPr>
            <b/>
            <sz val="9"/>
            <color indexed="81"/>
            <rFont val="游ゴシック"/>
            <family val="3"/>
            <charset val="128"/>
          </rPr>
          <t>雇用した対象職員の氏名をフルネームで記入してください。</t>
        </r>
      </text>
    </comment>
    <comment ref="M119" authorId="1" shapeId="0" xr:uid="{E136C88C-F70B-488A-BDD1-ACE9FF419AED}">
      <text>
        <r>
          <rPr>
            <b/>
            <sz val="9"/>
            <color indexed="81"/>
            <rFont val="游ゴシック"/>
            <family val="3"/>
            <charset val="128"/>
          </rPr>
          <t>雇用契約書等の雇用開始日を西暦で記入してください。
例）2024/1/1→（表示）令和06年1月1日
※年度内（令和6年3月31日）に雇用していること</t>
        </r>
      </text>
    </comment>
    <comment ref="U119" authorId="1" shapeId="0" xr:uid="{E7E84B3C-21C9-45A0-BEED-C618B9762410}">
      <text>
        <r>
          <rPr>
            <b/>
            <sz val="9"/>
            <color indexed="81"/>
            <rFont val="游ゴシック"/>
            <family val="3"/>
            <charset val="128"/>
          </rPr>
          <t>数字のみ記入してください。</t>
        </r>
      </text>
    </comment>
    <comment ref="R132" authorId="1" shapeId="0" xr:uid="{915CEEC9-0C8B-4A92-B851-57509CFC303F}">
      <text>
        <r>
          <rPr>
            <b/>
            <sz val="9"/>
            <color indexed="81"/>
            <rFont val="游ゴシック"/>
            <family val="3"/>
            <charset val="128"/>
          </rPr>
          <t>採用できなかった場合のみ、記入してください。</t>
        </r>
      </text>
    </comment>
    <comment ref="B146" authorId="0" shapeId="0" xr:uid="{67B1616A-B86D-4276-B2DF-1AF1A7A54ABC}">
      <text>
        <r>
          <rPr>
            <b/>
            <sz val="9"/>
            <color indexed="81"/>
            <rFont val="游ゴシック"/>
            <family val="3"/>
            <charset val="128"/>
          </rPr>
          <t>※注意
参加報告書、主催報告書の作成が別途必要となります。</t>
        </r>
      </text>
    </comment>
    <comment ref="AC149" authorId="0" shapeId="0" xr:uid="{2F310384-2C83-4381-8E7A-FB71B8A2CF82}">
      <text>
        <r>
          <rPr>
            <b/>
            <sz val="9"/>
            <color indexed="81"/>
            <rFont val="游ゴシック"/>
            <family val="3"/>
            <charset val="128"/>
          </rPr>
          <t>金額入力欄には数字のみ記入してください。</t>
        </r>
      </text>
    </comment>
    <comment ref="BA149" authorId="1" shapeId="0" xr:uid="{5FC4A550-9DCA-4569-86E5-3D6D0FE6613B}">
      <text>
        <r>
          <rPr>
            <b/>
            <sz val="9"/>
            <color indexed="81"/>
            <rFont val="游ゴシック"/>
            <family val="3"/>
            <charset val="128"/>
          </rPr>
          <t>参加者１名に対して１行記入してください。</t>
        </r>
      </text>
    </comment>
    <comment ref="L178" authorId="1" shapeId="0" xr:uid="{D7BBCC2C-69CC-418C-A972-8C946CA6D843}">
      <text>
        <r>
          <rPr>
            <b/>
            <sz val="9"/>
            <color indexed="81"/>
            <rFont val="游ゴシック"/>
            <family val="3"/>
            <charset val="128"/>
          </rPr>
          <t>公募申請時　成果・効果調書【様式３】を参考に申請される費目について総合的にご記入ください。</t>
        </r>
      </text>
    </comment>
    <comment ref="C188" authorId="1" shapeId="0" xr:uid="{3E46513A-3E7A-45AC-8E01-40336F340F92}">
      <text>
        <r>
          <rPr>
            <b/>
            <sz val="9"/>
            <color indexed="81"/>
            <rFont val="游ゴシック"/>
            <family val="3"/>
            <charset val="128"/>
          </rPr>
          <t>郵便番号と住所を全て記入してください。</t>
        </r>
      </text>
    </comment>
    <comment ref="K189" authorId="1" shapeId="0" xr:uid="{CCAE02B0-BB24-4D47-B93F-AF802F700B31}">
      <text>
        <r>
          <rPr>
            <b/>
            <sz val="9"/>
            <color indexed="81"/>
            <rFont val="游ゴシック"/>
            <family val="3"/>
            <charset val="128"/>
          </rPr>
          <t>所属がなければ施設名を記入してください。</t>
        </r>
      </text>
    </comment>
    <comment ref="AP189" authorId="1" shapeId="0" xr:uid="{5C0DF06C-2704-4109-B0CF-86C43D9E6289}">
      <text>
        <r>
          <rPr>
            <b/>
            <sz val="9"/>
            <color indexed="81"/>
            <rFont val="游ゴシック"/>
            <family val="3"/>
            <charset val="128"/>
          </rPr>
          <t>FAXがない場合は入力不要です。</t>
        </r>
      </text>
    </comment>
    <comment ref="C190" authorId="1" shapeId="0" xr:uid="{AEB3A317-2BAA-43CE-BF60-D330689ABCA9}">
      <text>
        <r>
          <rPr>
            <b/>
            <sz val="9"/>
            <color indexed="81"/>
            <rFont val="游ゴシック"/>
            <family val="3"/>
            <charset val="128"/>
          </rPr>
          <t>担当者が1名しかいない場合は1名のみ記入してください。</t>
        </r>
      </text>
    </comment>
    <comment ref="R195" authorId="1" shapeId="0" xr:uid="{DE7C4AAD-45D4-4DAE-A8F5-7119289E46C3}">
      <text>
        <r>
          <rPr>
            <b/>
            <sz val="9"/>
            <color indexed="81"/>
            <rFont val="游ゴシック"/>
            <family val="3"/>
            <charset val="128"/>
          </rPr>
          <t>メールアドレスではなく電話番号を記入してください。</t>
        </r>
      </text>
    </comment>
    <comment ref="W212" authorId="1" shapeId="0" xr:uid="{9F85513C-8027-4E56-89BE-865654EC893D}">
      <text>
        <r>
          <rPr>
            <b/>
            <sz val="9"/>
            <color indexed="81"/>
            <rFont val="游ゴシック"/>
            <family val="3"/>
            <charset val="128"/>
          </rPr>
          <t>入所施設支援費対象の器具の検収を行った日、検収員情報を記入してください。
※検収日がない場合は、納品日を記入してください。
※複数申請がある場合は、一番最後の日付（検収日、納品日）を記入してください。</t>
        </r>
      </text>
    </comment>
    <comment ref="W217"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222"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3" authorId="0" shapeId="0" xr:uid="{00000000-0006-0000-0300-000001000000}">
      <text>
        <r>
          <rPr>
            <b/>
            <sz val="11"/>
            <color theme="1"/>
            <rFont val="游ゴシック"/>
            <family val="3"/>
            <charset val="128"/>
          </rPr>
          <t>空欄でお願い致します。</t>
        </r>
      </text>
    </comment>
  </commentList>
</comments>
</file>

<file path=xl/sharedStrings.xml><?xml version="1.0" encoding="utf-8"?>
<sst xmlns="http://schemas.openxmlformats.org/spreadsheetml/2006/main" count="1054" uniqueCount="412">
  <si>
    <t>【入力シート】自動車事故被害者受入環境整備事業　★継続経費（令和７年３月事業実施の場合）</t>
    <rPh sb="1" eb="3">
      <t>ニュウリョク</t>
    </rPh>
    <rPh sb="25" eb="27">
      <t>ケイゾク</t>
    </rPh>
    <rPh sb="27" eb="29">
      <t>ケイヒ</t>
    </rPh>
    <rPh sb="33" eb="34">
      <t>ネン</t>
    </rPh>
    <rPh sb="35" eb="36">
      <t>ツキ</t>
    </rPh>
    <rPh sb="36" eb="38">
      <t>ジギョウ</t>
    </rPh>
    <rPh sb="38" eb="40">
      <t>ジッシ</t>
    </rPh>
    <rPh sb="41" eb="43">
      <t>バアイ</t>
    </rPh>
    <phoneticPr fontId="5"/>
  </si>
  <si>
    <t>郵便番号</t>
    <rPh sb="0" eb="2">
      <t>ユウビン</t>
    </rPh>
    <rPh sb="2" eb="4">
      <t>バンゴウ</t>
    </rPh>
    <phoneticPr fontId="5"/>
  </si>
  <si>
    <t>100-8918</t>
  </si>
  <si>
    <t>文書番号</t>
    <rPh sb="0" eb="2">
      <t>ブンショ</t>
    </rPh>
    <rPh sb="2" eb="4">
      <t>バンゴウ</t>
    </rPh>
    <phoneticPr fontId="5"/>
  </si>
  <si>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</si>
  <si>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</si>
  <si>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</si>
  <si>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</si>
  <si>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</si>
  <si>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</si>
  <si>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</si>
  <si>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</si>
  <si>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</si>
  <si>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法人・施設名</t>
    <rPh sb="0" eb="2">
      <t>ホウジン</t>
    </rPh>
    <rPh sb="3" eb="5">
      <t>シセツ</t>
    </rPh>
    <rPh sb="5" eb="6">
      <t>メイ</t>
    </rPh>
    <phoneticPr fontId="5"/>
  </si>
  <si>
    <t>社会福祉法人国交会 自動車苑　保障ハウス</t>
    <rPh sb="2" eb="4">
      <t>フクシ</t>
    </rPh>
    <rPh sb="10" eb="13">
      <t>ジドウシャ</t>
    </rPh>
    <rPh sb="13" eb="14">
      <t>エン</t>
    </rPh>
    <rPh sb="15" eb="17">
      <t>ホショウ</t>
    </rPh>
    <phoneticPr fontId="5"/>
  </si>
  <si>
    <t>ｼｬｶｲﾌｸｼﾎｳｼﾞﾝｺｯｺｳｶｲ ｼﾞﾄﾞｳｼｬｴﾝ ﾘｼﾞﾁｮｳ ｺｸﾄﾞ ﾀﾛｳ</t>
  </si>
  <si>
    <t>代表者役職・名前</t>
    <rPh sb="0" eb="3">
      <t>ダイヒョウシャ</t>
    </rPh>
    <rPh sb="3" eb="5">
      <t>ヤクショク</t>
    </rPh>
    <rPh sb="6" eb="7">
      <t>メイ</t>
    </rPh>
    <rPh sb="7" eb="8">
      <t>マエ</t>
    </rPh>
    <phoneticPr fontId="5"/>
  </si>
  <si>
    <t>理事長　国土　太郎</t>
    <rPh sb="0" eb="3">
      <t>リジチョウ</t>
    </rPh>
    <rPh sb="4" eb="6">
      <t>コクド</t>
    </rPh>
    <rPh sb="7" eb="9">
      <t>タロウ</t>
    </rPh>
    <phoneticPr fontId="5"/>
  </si>
  <si>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</si>
  <si>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5"/>
  </si>
  <si>
    <t>金融機関コード</t>
    <rPh sb="0" eb="4">
      <t>キンユウキカン</t>
    </rPh>
    <phoneticPr fontId="5"/>
  </si>
  <si>
    <t>1234</t>
    <phoneticPr fontId="5"/>
  </si>
  <si>
    <t>開設日</t>
    <rPh sb="0" eb="3">
      <t>カイセツビ</t>
    </rPh>
    <phoneticPr fontId="5"/>
  </si>
  <si>
    <t>支店</t>
    <rPh sb="0" eb="2">
      <t>シテン</t>
    </rPh>
    <phoneticPr fontId="5"/>
  </si>
  <si>
    <t>霞ヶ関支店</t>
    <rPh sb="0" eb="3">
      <t>カスミガセキ</t>
    </rPh>
    <rPh sb="3" eb="5">
      <t>シテン</t>
    </rPh>
    <phoneticPr fontId="5"/>
  </si>
  <si>
    <t>支店コード</t>
    <rPh sb="0" eb="2">
      <t>シテン</t>
    </rPh>
    <phoneticPr fontId="5"/>
  </si>
  <si>
    <t>123</t>
    <phoneticPr fontId="5"/>
  </si>
  <si>
    <t>預金種別</t>
    <rPh sb="0" eb="2">
      <t>ヨキン</t>
    </rPh>
    <rPh sb="2" eb="4">
      <t>シュベツ</t>
    </rPh>
    <phoneticPr fontId="5"/>
  </si>
  <si>
    <t>普通預金</t>
    <rPh sb="0" eb="2">
      <t>フツウ</t>
    </rPh>
    <rPh sb="2" eb="4">
      <t>ヨキン</t>
    </rPh>
    <phoneticPr fontId="5"/>
  </si>
  <si>
    <t>口座番号</t>
    <rPh sb="0" eb="2">
      <t>コウザ</t>
    </rPh>
    <rPh sb="2" eb="4">
      <t>バンゴウ</t>
    </rPh>
    <phoneticPr fontId="5"/>
  </si>
  <si>
    <t>0123456</t>
    <phoneticPr fontId="7"/>
  </si>
  <si>
    <t>税抜き申請・税込み申請の別</t>
    <rPh sb="0" eb="2">
      <t>ゼイヌ</t>
    </rPh>
    <rPh sb="3" eb="5">
      <t>シンセイ</t>
    </rPh>
    <rPh sb="6" eb="8">
      <t>ゼイコ</t>
    </rPh>
    <rPh sb="9" eb="11">
      <t>シンセイ</t>
    </rPh>
    <rPh sb="12" eb="13">
      <t>ベツ</t>
    </rPh>
    <phoneticPr fontId="5"/>
  </si>
  <si>
    <t>税抜き</t>
    <rPh sb="0" eb="2">
      <t>ゼイヌ</t>
    </rPh>
    <phoneticPr fontId="5"/>
  </si>
  <si>
    <t>補助限度額</t>
    <rPh sb="0" eb="2">
      <t>ホジョ</t>
    </rPh>
    <rPh sb="2" eb="5">
      <t>ゲンドガク</t>
    </rPh>
    <phoneticPr fontId="5"/>
  </si>
  <si>
    <t>税込み</t>
    <rPh sb="0" eb="2">
      <t>ゼイコ</t>
    </rPh>
    <phoneticPr fontId="5"/>
  </si>
  <si>
    <t>申請日時点における入所者の状況</t>
    <rPh sb="0" eb="5">
      <t>シンセイビジテン</t>
    </rPh>
    <rPh sb="9" eb="11">
      <t>ニュウショ</t>
    </rPh>
    <rPh sb="11" eb="12">
      <t>シャ</t>
    </rPh>
    <rPh sb="13" eb="15">
      <t>ジョウキョウ</t>
    </rPh>
    <phoneticPr fontId="5"/>
  </si>
  <si>
    <t>定員</t>
    <rPh sb="0" eb="2">
      <t>テイイン</t>
    </rPh>
    <phoneticPr fontId="5"/>
  </si>
  <si>
    <t>名</t>
    <rPh sb="0" eb="1">
      <t>メイ</t>
    </rPh>
    <phoneticPr fontId="5"/>
  </si>
  <si>
    <t>入居者数</t>
    <rPh sb="0" eb="3">
      <t>ニュウキョシャ</t>
    </rPh>
    <rPh sb="3" eb="4">
      <t>スウ</t>
    </rPh>
    <phoneticPr fontId="5"/>
  </si>
  <si>
    <t>うち重度後遺障害者数（A）※</t>
    <rPh sb="2" eb="4">
      <t>ジュウド</t>
    </rPh>
    <rPh sb="4" eb="6">
      <t>コウイ</t>
    </rPh>
    <rPh sb="6" eb="9">
      <t>ショウガイシャ</t>
    </rPh>
    <rPh sb="9" eb="10">
      <t>スウ</t>
    </rPh>
    <phoneticPr fontId="5"/>
  </si>
  <si>
    <t>申請日以降具体的な入所の見込みがある重度後遺障害者数（B）※</t>
    <rPh sb="0" eb="3">
      <t>シンセイビ</t>
    </rPh>
    <rPh sb="3" eb="5">
      <t>イコウ</t>
    </rPh>
    <rPh sb="5" eb="8">
      <t>グタイテキ</t>
    </rPh>
    <rPh sb="9" eb="11">
      <t>ニュウショ</t>
    </rPh>
    <rPh sb="12" eb="14">
      <t>ミコ</t>
    </rPh>
    <rPh sb="18" eb="25">
      <t>ジュウドコウイショウガイシャ</t>
    </rPh>
    <rPh sb="25" eb="26">
      <t>スウ</t>
    </rPh>
    <phoneticPr fontId="5"/>
  </si>
  <si>
    <t>令和６年度末時点の重度後遺障害者数（A＋B）※</t>
  </si>
  <si>
    <t>重度後遺障害者の割合</t>
    <rPh sb="0" eb="7">
      <t>ジュウドコウイショウガイシャ</t>
    </rPh>
    <rPh sb="8" eb="10">
      <t>ワリアイ</t>
    </rPh>
    <phoneticPr fontId="5"/>
  </si>
  <si>
    <t>補助率</t>
    <rPh sb="0" eb="3">
      <t>ホジョリツ</t>
    </rPh>
    <phoneticPr fontId="5"/>
  </si>
  <si>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5"/>
  </si>
  <si>
    <t>（自動車事故による）
重度後遺障害者</t>
    <rPh sb="1" eb="4">
      <t>ジドウシャ</t>
    </rPh>
    <rPh sb="4" eb="6">
      <t>ジコ</t>
    </rPh>
    <rPh sb="11" eb="13">
      <t>ジュウド</t>
    </rPh>
    <rPh sb="13" eb="15">
      <t>コウイ</t>
    </rPh>
    <rPh sb="15" eb="18">
      <t>ショウガイシャ</t>
    </rPh>
    <phoneticPr fontId="11"/>
  </si>
  <si>
    <t>入所年月日（予定日）</t>
    <rPh sb="0" eb="2">
      <t>ニュウショ</t>
    </rPh>
    <rPh sb="2" eb="5">
      <t>ネンガッピ</t>
    </rPh>
    <rPh sb="6" eb="9">
      <t>ヨテイビ</t>
    </rPh>
    <phoneticPr fontId="11"/>
  </si>
  <si>
    <t>①</t>
  </si>
  <si>
    <t>②</t>
  </si>
  <si>
    <t>③</t>
  </si>
  <si>
    <t>④</t>
    <phoneticPr fontId="8"/>
  </si>
  <si>
    <t>⑤</t>
    <phoneticPr fontId="8"/>
  </si>
  <si>
    <t>⑥</t>
    <phoneticPr fontId="8"/>
  </si>
  <si>
    <t>⑦</t>
    <phoneticPr fontId="8"/>
  </si>
  <si>
    <t>⑧</t>
    <phoneticPr fontId="8"/>
  </si>
  <si>
    <t>⑨</t>
    <phoneticPr fontId="8"/>
  </si>
  <si>
    <t>⑩</t>
    <phoneticPr fontId="8"/>
  </si>
  <si>
    <t>（１）賃金改善費</t>
    <rPh sb="3" eb="5">
      <t>チンギン</t>
    </rPh>
    <rPh sb="5" eb="8">
      <t>カイゼンヒ</t>
    </rPh>
    <phoneticPr fontId="5"/>
  </si>
  <si>
    <t>交付申請額</t>
    <rPh sb="0" eb="2">
      <t>コウフ</t>
    </rPh>
    <rPh sb="2" eb="5">
      <t>シンセイガク</t>
    </rPh>
    <phoneticPr fontId="5"/>
  </si>
  <si>
    <t>対象職員数</t>
    <rPh sb="0" eb="2">
      <t>タイショウ</t>
    </rPh>
    <rPh sb="2" eb="5">
      <t>ショクインスウ</t>
    </rPh>
    <phoneticPr fontId="5"/>
  </si>
  <si>
    <t>賃金改善費補助申請額算出書</t>
    <rPh sb="0" eb="2">
      <t>チンギン</t>
    </rPh>
    <rPh sb="2" eb="5">
      <t>カイゼンヒ</t>
    </rPh>
    <phoneticPr fontId="5"/>
  </si>
  <si>
    <t>賃金改善費の総額(円)(1)</t>
    <phoneticPr fontId="5"/>
  </si>
  <si>
    <t>処遇改善加算等の総額(円)(2)</t>
    <phoneticPr fontId="5"/>
  </si>
  <si>
    <r>
      <t>補助対象経費</t>
    </r>
    <r>
      <rPr>
        <sz val="8"/>
        <color theme="1"/>
        <rFont val="游ゴシック"/>
        <family val="3"/>
        <charset val="128"/>
      </rPr>
      <t>（左記（１）－（２））</t>
    </r>
    <rPh sb="0" eb="2">
      <t>ホジョ</t>
    </rPh>
    <rPh sb="2" eb="4">
      <t>タイショウ</t>
    </rPh>
    <rPh sb="4" eb="6">
      <t>ケイヒ</t>
    </rPh>
    <phoneticPr fontId="5"/>
  </si>
  <si>
    <t>旧３加算（４・５月分）</t>
  </si>
  <si>
    <t>新加算６月以降分</t>
  </si>
  <si>
    <t>年度内に区分の変更がある場合</t>
  </si>
  <si>
    <t>加算未選定事業所用
処遇改善加算様式７の場合</t>
  </si>
  <si>
    <t>合計</t>
    <rPh sb="0" eb="2">
      <t>ゴウケイ</t>
    </rPh>
    <phoneticPr fontId="1"/>
  </si>
  <si>
    <t xml:space="preserve">（注）１．「賃金改善費の総額」は、厚生労働省所轄の介護職員処遇改善加算等の実績報告にて報告予定の
　　　　　「各加算による賃金改善所要額」のうち申請する事業所名・サービス名の見込み額の合算を記入してください。
　　　２．「処遇改善加算等の総額」は、同実績報告にて報告予定の「令和6年度の加算の総額」のうち
　　　　　申請する事業所名・サービス名の見込み額の合算を記入してください。
　　　　　既に支給を受けている国民健康保険団体連合会からの支給額および、未受領分は見込み額を合算して
　　　　　年度内の支給予定額を記入してください。
　　　３．自治体への処遇改善加算等の実績報告書を後日提出して頂きますが、金額超過が判明した場合には返還を求める事があります。						</t>
    <phoneticPr fontId="10"/>
  </si>
  <si>
    <t>（２）入所施設支援費</t>
    <phoneticPr fontId="5"/>
  </si>
  <si>
    <t>税抜金額</t>
    <rPh sb="0" eb="2">
      <t>ゼイヌ</t>
    </rPh>
    <rPh sb="2" eb="4">
      <t>キンガク</t>
    </rPh>
    <phoneticPr fontId="5"/>
  </si>
  <si>
    <t>消費税</t>
    <rPh sb="0" eb="3">
      <t>ショウヒゼイ</t>
    </rPh>
    <phoneticPr fontId="5"/>
  </si>
  <si>
    <t>税込金額</t>
    <rPh sb="0" eb="2">
      <t>ゼイコ</t>
    </rPh>
    <rPh sb="2" eb="4">
      <t>キンガク</t>
    </rPh>
    <phoneticPr fontId="5"/>
  </si>
  <si>
    <t>補助金対象経費</t>
    <rPh sb="0" eb="3">
      <t>ホジョキン</t>
    </rPh>
    <rPh sb="3" eb="5">
      <t>タイショウ</t>
    </rPh>
    <rPh sb="5" eb="7">
      <t>ケイヒ</t>
    </rPh>
    <phoneticPr fontId="5"/>
  </si>
  <si>
    <t>分類</t>
    <rPh sb="0" eb="2">
      <t>ブンルイ</t>
    </rPh>
    <phoneticPr fontId="5"/>
  </si>
  <si>
    <t>購入機器名</t>
    <rPh sb="0" eb="2">
      <t>コウニュウ</t>
    </rPh>
    <rPh sb="2" eb="5">
      <t>キキメイ</t>
    </rPh>
    <phoneticPr fontId="5"/>
  </si>
  <si>
    <t>メーカー名</t>
    <rPh sb="4" eb="5">
      <t>メイ</t>
    </rPh>
    <phoneticPr fontId="5"/>
  </si>
  <si>
    <t>型番</t>
    <rPh sb="0" eb="2">
      <t>カタバン</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</si>
  <si>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</si>
  <si>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</si>
  <si>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</si>
  <si>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</si>
  <si>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納品日</t>
    <rPh sb="0" eb="3">
      <t>ノウヒンビ</t>
    </rPh>
    <phoneticPr fontId="5"/>
  </si>
  <si>
    <t>実施年月</t>
    <rPh sb="0" eb="2">
      <t>ジッシ</t>
    </rPh>
    <rPh sb="2" eb="4">
      <t>ネンゲツ</t>
    </rPh>
    <phoneticPr fontId="5"/>
  </si>
  <si>
    <t>医用テレメータ</t>
  </si>
  <si>
    <t>○○○(株)</t>
    <rPh sb="3" eb="6">
      <t>カブ</t>
    </rPh>
    <phoneticPr fontId="5"/>
  </si>
  <si>
    <t>XX-XXXX</t>
    <phoneticPr fontId="10"/>
  </si>
  <si>
    <t>式</t>
    <rPh sb="0" eb="1">
      <t>シキ</t>
    </rPh>
    <phoneticPr fontId="5"/>
  </si>
  <si>
    <t>チルトテーブル</t>
  </si>
  <si>
    <t>XX-XXXX</t>
  </si>
  <si>
    <t>リクライニング車椅子</t>
  </si>
  <si>
    <t>台</t>
    <rPh sb="0" eb="1">
      <t>ダイ</t>
    </rPh>
    <phoneticPr fontId="5"/>
  </si>
  <si>
    <t>特殊浴槽</t>
    <rPh sb="0" eb="2">
      <t>トクシュ</t>
    </rPh>
    <rPh sb="2" eb="4">
      <t>ヨクソウ</t>
    </rPh>
    <phoneticPr fontId="5"/>
  </si>
  <si>
    <t>シャワーチェア</t>
    <phoneticPr fontId="5"/>
  </si>
  <si>
    <t>　入所施設支援費により導入した介護器具・用具等の導入（更新・増設）理由及び使用方法</t>
    <rPh sb="11" eb="13">
      <t>ドウニュウ</t>
    </rPh>
    <rPh sb="15" eb="17">
      <t>カイゴ</t>
    </rPh>
    <rPh sb="17" eb="19">
      <t>キグ</t>
    </rPh>
    <rPh sb="20" eb="22">
      <t>ヨウグ</t>
    </rPh>
    <rPh sb="22" eb="23">
      <t>トウ</t>
    </rPh>
    <rPh sb="24" eb="26">
      <t>ドウニュウ</t>
    </rPh>
    <rPh sb="27" eb="29">
      <t>コウシン</t>
    </rPh>
    <rPh sb="30" eb="32">
      <t>ゾウセツ</t>
    </rPh>
    <rPh sb="33" eb="35">
      <t>リユウ</t>
    </rPh>
    <rPh sb="35" eb="36">
      <t>オヨ</t>
    </rPh>
    <rPh sb="37" eb="39">
      <t>シヨウ</t>
    </rPh>
    <rPh sb="39" eb="41">
      <t>ホウホウ</t>
    </rPh>
    <phoneticPr fontId="5"/>
  </si>
  <si>
    <t>新規施設支援費</t>
    <rPh sb="0" eb="2">
      <t>シンキ</t>
    </rPh>
    <rPh sb="2" eb="4">
      <t>シセツ</t>
    </rPh>
    <rPh sb="4" eb="7">
      <t>シエンヒ</t>
    </rPh>
    <phoneticPr fontId="5"/>
  </si>
  <si>
    <t>実施内容</t>
    <rPh sb="0" eb="2">
      <t>ジッシ</t>
    </rPh>
    <rPh sb="2" eb="4">
      <t>ナイヨウ</t>
    </rPh>
    <phoneticPr fontId="5"/>
  </si>
  <si>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5"/>
  </si>
  <si>
    <t>入所施設支援費</t>
    <rPh sb="0" eb="7">
      <t>ニュウショシセツシエンヒ</t>
    </rPh>
    <phoneticPr fontId="5"/>
  </si>
  <si>
    <t>新規施設支援費・入所施設支援費の別</t>
    <rPh sb="0" eb="2">
      <t>シンキ</t>
    </rPh>
    <rPh sb="2" eb="4">
      <t>シセツ</t>
    </rPh>
    <rPh sb="4" eb="7">
      <t>シエンヒ</t>
    </rPh>
    <rPh sb="8" eb="15">
      <t>ニュウショシセツシエンヒ</t>
    </rPh>
    <rPh sb="16" eb="17">
      <t>ベツ</t>
    </rPh>
    <phoneticPr fontId="9"/>
  </si>
  <si>
    <t>同種の介護器具・用具等の保有の有無</t>
    <phoneticPr fontId="9"/>
  </si>
  <si>
    <t>なし</t>
  </si>
  <si>
    <t>導入・更新等の別</t>
    <rPh sb="0" eb="2">
      <t>ドウニュウ</t>
    </rPh>
    <rPh sb="3" eb="5">
      <t>コウシン</t>
    </rPh>
    <rPh sb="5" eb="6">
      <t>トウ</t>
    </rPh>
    <rPh sb="7" eb="8">
      <t>ベツ</t>
    </rPh>
    <phoneticPr fontId="5"/>
  </si>
  <si>
    <t>導入</t>
    <rPh sb="0" eb="2">
      <t>ドウニュウ</t>
    </rPh>
    <phoneticPr fontId="5"/>
  </si>
  <si>
    <t>理由・効果</t>
    <rPh sb="0" eb="2">
      <t>リユウ</t>
    </rPh>
    <rPh sb="3" eb="5">
      <t>コウカ</t>
    </rPh>
    <phoneticPr fontId="5"/>
  </si>
  <si>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5"/>
  </si>
  <si>
    <t>あり</t>
  </si>
  <si>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</si>
  <si>
    <t>更新</t>
    <rPh sb="0" eb="2">
      <t>コウシン</t>
    </rPh>
    <phoneticPr fontId="5"/>
  </si>
  <si>
    <t>増設</t>
    <rPh sb="0" eb="2">
      <t>ゾウセツ</t>
    </rPh>
    <phoneticPr fontId="7"/>
  </si>
  <si>
    <t>増設</t>
    <rPh sb="0" eb="2">
      <t>ゾウセツ</t>
    </rPh>
    <phoneticPr fontId="5"/>
  </si>
  <si>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phoneticPr fontId="5"/>
  </si>
  <si>
    <t>（３）求人情報発信費</t>
    <rPh sb="3" eb="10">
      <t>キュウジンジョウホウハッシンヒ</t>
    </rPh>
    <phoneticPr fontId="5"/>
  </si>
  <si>
    <t>イ　就職情報掲載料、新聞広告、パンフレット作成等を申請する場合</t>
    <phoneticPr fontId="5"/>
  </si>
  <si>
    <t>実施時期</t>
    <rPh sb="0" eb="2">
      <t>ジッシ</t>
    </rPh>
    <rPh sb="2" eb="4">
      <t>ジキ</t>
    </rPh>
    <phoneticPr fontId="5"/>
  </si>
  <si>
    <t>掲載終了日または納品日</t>
    <rPh sb="0" eb="5">
      <t>ケイサイシュウリョウビ</t>
    </rPh>
    <rPh sb="8" eb="11">
      <t>ノウヒンビ</t>
    </rPh>
    <phoneticPr fontId="5"/>
  </si>
  <si>
    <t>金額（税抜）</t>
    <rPh sb="0" eb="2">
      <t>キンガク</t>
    </rPh>
    <rPh sb="3" eb="5">
      <t>ゼイヌ</t>
    </rPh>
    <phoneticPr fontId="5"/>
  </si>
  <si>
    <t>消費税額</t>
    <rPh sb="0" eb="3">
      <t>ショウヒゼイ</t>
    </rPh>
    <rPh sb="3" eb="4">
      <t>ガク</t>
    </rPh>
    <phoneticPr fontId="5"/>
  </si>
  <si>
    <t>金額（税込）</t>
    <rPh sb="0" eb="2">
      <t>キンガク</t>
    </rPh>
    <rPh sb="3" eb="5">
      <t>ゼイコ</t>
    </rPh>
    <phoneticPr fontId="10"/>
  </si>
  <si>
    <t>運営会社名</t>
    <phoneticPr fontId="10"/>
  </si>
  <si>
    <t>サイトURL及び成果物の名称</t>
    <rPh sb="6" eb="7">
      <t>オヨ</t>
    </rPh>
    <rPh sb="8" eb="11">
      <t>セイカブツ</t>
    </rPh>
    <rPh sb="12" eb="14">
      <t>メイショウ</t>
    </rPh>
    <phoneticPr fontId="10"/>
  </si>
  <si>
    <t>大手就職情報サイト○○○掲載</t>
    <rPh sb="0" eb="2">
      <t>オオテ</t>
    </rPh>
    <rPh sb="2" eb="4">
      <t>シュウショク</t>
    </rPh>
    <rPh sb="4" eb="6">
      <t>ジョウホウ</t>
    </rPh>
    <rPh sb="12" eb="14">
      <t>ケイサイ</t>
    </rPh>
    <phoneticPr fontId="5"/>
  </si>
  <si>
    <t>令和６年12月～令和７年２月</t>
  </si>
  <si>
    <t>○○○(株)</t>
    <rPh sb="3" eb="6">
      <t>カブ</t>
    </rPh>
    <phoneticPr fontId="10"/>
  </si>
  <si>
    <t>XX/XXXX.XX</t>
  </si>
  <si>
    <t>パンフレットの作成</t>
    <rPh sb="7" eb="9">
      <t>サクセイ</t>
    </rPh>
    <phoneticPr fontId="5"/>
  </si>
  <si>
    <t>令和７年１月</t>
  </si>
  <si>
    <t>職員募集！</t>
    <rPh sb="0" eb="2">
      <t>ショクイン</t>
    </rPh>
    <rPh sb="2" eb="4">
      <t>ボシュウ</t>
    </rPh>
    <phoneticPr fontId="10"/>
  </si>
  <si>
    <t>チラシ作成</t>
    <rPh sb="3" eb="5">
      <t>サクセイ</t>
    </rPh>
    <phoneticPr fontId="5"/>
  </si>
  <si>
    <t>令和７年２月</t>
  </si>
  <si>
    <t>ロ　職業紹介手数料を申請する場合</t>
    <rPh sb="10" eb="12">
      <t>シンセイ</t>
    </rPh>
    <rPh sb="14" eb="16">
      <t>バアイ</t>
    </rPh>
    <phoneticPr fontId="5"/>
  </si>
  <si>
    <t>対象職員</t>
    <rPh sb="0" eb="2">
      <t>タイショウ</t>
    </rPh>
    <rPh sb="2" eb="4">
      <t>ショクイン</t>
    </rPh>
    <phoneticPr fontId="10"/>
  </si>
  <si>
    <t>雇用形態</t>
    <rPh sb="0" eb="2">
      <t>コヨウ</t>
    </rPh>
    <rPh sb="2" eb="4">
      <t>ケイタイ</t>
    </rPh>
    <phoneticPr fontId="10"/>
  </si>
  <si>
    <t>雇用開始日</t>
    <rPh sb="0" eb="5">
      <t>コヨウカイシビ</t>
    </rPh>
    <phoneticPr fontId="10"/>
  </si>
  <si>
    <t>紹介手数料（税抜）</t>
    <rPh sb="0" eb="5">
      <t>ショウカイテスウリョウ</t>
    </rPh>
    <rPh sb="6" eb="8">
      <t>ゼイヌ</t>
    </rPh>
    <phoneticPr fontId="5"/>
  </si>
  <si>
    <t>紹介会社名</t>
    <rPh sb="0" eb="2">
      <t>ショウカイ</t>
    </rPh>
    <rPh sb="2" eb="4">
      <t>ガイシャ</t>
    </rPh>
    <rPh sb="4" eb="5">
      <t>メイ</t>
    </rPh>
    <phoneticPr fontId="10"/>
  </si>
  <si>
    <t>田中太郎</t>
    <rPh sb="0" eb="4">
      <t>タナカタロウ</t>
    </rPh>
    <phoneticPr fontId="5"/>
  </si>
  <si>
    <t>正社員</t>
    <rPh sb="0" eb="3">
      <t>セイシャイン</t>
    </rPh>
    <phoneticPr fontId="10"/>
  </si>
  <si>
    <t>田中次郎</t>
    <rPh sb="0" eb="4">
      <t>タナカジロウ</t>
    </rPh>
    <phoneticPr fontId="7"/>
  </si>
  <si>
    <t>パート</t>
  </si>
  <si>
    <t>田中三郎</t>
    <rPh sb="0" eb="4">
      <t>タナカサブロウ</t>
    </rPh>
    <phoneticPr fontId="5"/>
  </si>
  <si>
    <t>求人情報発信費により得られた成果</t>
    <rPh sb="0" eb="2">
      <t>キュウジン</t>
    </rPh>
    <rPh sb="2" eb="4">
      <t>ジョウホウ</t>
    </rPh>
    <rPh sb="4" eb="6">
      <t>ハッシン</t>
    </rPh>
    <rPh sb="6" eb="7">
      <t>ヒ</t>
    </rPh>
    <rPh sb="10" eb="11">
      <t>エ</t>
    </rPh>
    <rPh sb="14" eb="16">
      <t>セイカ</t>
    </rPh>
    <phoneticPr fontId="5"/>
  </si>
  <si>
    <t>採用出来た人数</t>
    <rPh sb="0" eb="2">
      <t>サイヨウ</t>
    </rPh>
    <rPh sb="2" eb="4">
      <t>デキ</t>
    </rPh>
    <rPh sb="5" eb="7">
      <t>ニンズウ</t>
    </rPh>
    <phoneticPr fontId="5"/>
  </si>
  <si>
    <t>採用に至らなかった場合、その理由・要因</t>
    <rPh sb="0" eb="2">
      <t>サイヨウ</t>
    </rPh>
    <rPh sb="3" eb="4">
      <t>イタ</t>
    </rPh>
    <rPh sb="9" eb="11">
      <t>バアイ</t>
    </rPh>
    <rPh sb="14" eb="16">
      <t>リユウ</t>
    </rPh>
    <rPh sb="17" eb="19">
      <t>ヨウイン</t>
    </rPh>
    <phoneticPr fontId="5"/>
  </si>
  <si>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5"/>
  </si>
  <si>
    <t>（４）研修等経費</t>
    <rPh sb="3" eb="6">
      <t>ケンシュウトウ</t>
    </rPh>
    <rPh sb="6" eb="8">
      <t>ケイヒ</t>
    </rPh>
    <phoneticPr fontId="5"/>
  </si>
  <si>
    <t>イ　研修等に参加する場合</t>
    <rPh sb="2" eb="5">
      <t>ケンシュウトウ</t>
    </rPh>
    <rPh sb="6" eb="8">
      <t>サンカ</t>
    </rPh>
    <rPh sb="10" eb="12">
      <t>バアイ</t>
    </rPh>
    <phoneticPr fontId="5"/>
  </si>
  <si>
    <t>研修期間</t>
    <rPh sb="0" eb="2">
      <t>ケンシュウ</t>
    </rPh>
    <rPh sb="2" eb="4">
      <t>キカン</t>
    </rPh>
    <phoneticPr fontId="5"/>
  </si>
  <si>
    <t>出席者</t>
    <rPh sb="0" eb="3">
      <t>シュッセキシャ</t>
    </rPh>
    <phoneticPr fontId="5"/>
  </si>
  <si>
    <t>開催場所</t>
    <rPh sb="0" eb="2">
      <t>カイサイ</t>
    </rPh>
    <rPh sb="2" eb="4">
      <t>バショ</t>
    </rPh>
    <phoneticPr fontId="5"/>
  </si>
  <si>
    <t>研修名</t>
    <rPh sb="0" eb="2">
      <t>ケンシュウ</t>
    </rPh>
    <rPh sb="2" eb="3">
      <t>メイ</t>
    </rPh>
    <phoneticPr fontId="5"/>
  </si>
  <si>
    <t>開始日</t>
    <rPh sb="0" eb="3">
      <t>カイシビ</t>
    </rPh>
    <phoneticPr fontId="5"/>
  </si>
  <si>
    <t>終了日</t>
    <rPh sb="0" eb="3">
      <t>シュウリョウビ</t>
    </rPh>
    <phoneticPr fontId="5"/>
  </si>
  <si>
    <t>役職</t>
    <rPh sb="0" eb="2">
      <t>ヤクショク</t>
    </rPh>
    <phoneticPr fontId="5"/>
  </si>
  <si>
    <t>旅費</t>
    <rPh sb="0" eb="2">
      <t>リョヒ</t>
    </rPh>
    <phoneticPr fontId="5"/>
  </si>
  <si>
    <t>受講料・参加費等</t>
    <rPh sb="0" eb="3">
      <t>ジュコウリョウ</t>
    </rPh>
    <rPh sb="4" eb="7">
      <t>サンカヒ</t>
    </rPh>
    <rPh sb="7" eb="8">
      <t>トウ</t>
    </rPh>
    <phoneticPr fontId="5"/>
  </si>
  <si>
    <t>補助対象経費</t>
    <rPh sb="0" eb="6">
      <t>ホジョタイショウケイヒ</t>
    </rPh>
    <phoneticPr fontId="5"/>
  </si>
  <si>
    <t>補助金申請額</t>
    <rPh sb="0" eb="3">
      <t>ホジョキン</t>
    </rPh>
    <rPh sb="3" eb="6">
      <t>シンセイガク</t>
    </rPh>
    <phoneticPr fontId="5"/>
  </si>
  <si>
    <t>自己負担額</t>
    <rPh sb="0" eb="2">
      <t>ジコ</t>
    </rPh>
    <rPh sb="2" eb="5">
      <t>フタンガク</t>
    </rPh>
    <phoneticPr fontId="5"/>
  </si>
  <si>
    <t>施設名</t>
    <rPh sb="0" eb="2">
      <t>シセツ</t>
    </rPh>
    <rPh sb="2" eb="3">
      <t>メイ</t>
    </rPh>
    <phoneticPr fontId="5"/>
  </si>
  <si>
    <t>喀痰吸引等研修</t>
    <rPh sb="0" eb="2">
      <t>カクタン</t>
    </rPh>
    <rPh sb="2" eb="4">
      <t>キュウイン</t>
    </rPh>
    <rPh sb="4" eb="5">
      <t>トウ</t>
    </rPh>
    <rPh sb="5" eb="7">
      <t>ケンシュウ</t>
    </rPh>
    <phoneticPr fontId="5"/>
  </si>
  <si>
    <t>生活支援員</t>
    <rPh sb="0" eb="5">
      <t>セイカツシエンイン</t>
    </rPh>
    <phoneticPr fontId="5"/>
  </si>
  <si>
    <t>国土花子</t>
    <rPh sb="0" eb="2">
      <t>コクド</t>
    </rPh>
    <rPh sb="2" eb="4">
      <t>ハナコ</t>
    </rPh>
    <phoneticPr fontId="5"/>
  </si>
  <si>
    <t>岡山療護センター</t>
    <rPh sb="0" eb="2">
      <t>オカヤマ</t>
    </rPh>
    <rPh sb="2" eb="4">
      <t>リョウゴ</t>
    </rPh>
    <phoneticPr fontId="5"/>
  </si>
  <si>
    <t>岡山県岡山市北区西古松2-8-35</t>
    <rPh sb="0" eb="3">
      <t>オカヤマケン</t>
    </rPh>
    <rPh sb="3" eb="6">
      <t>オカヤマシ</t>
    </rPh>
    <rPh sb="6" eb="8">
      <t>キタク</t>
    </rPh>
    <rPh sb="8" eb="9">
      <t>ニシ</t>
    </rPh>
    <rPh sb="9" eb="11">
      <t>フルマツ</t>
    </rPh>
    <phoneticPr fontId="5"/>
  </si>
  <si>
    <t>交通太郎</t>
    <rPh sb="0" eb="2">
      <t>コウツウ</t>
    </rPh>
    <rPh sb="2" eb="4">
      <t>タロウ</t>
    </rPh>
    <phoneticPr fontId="5"/>
  </si>
  <si>
    <t>国土研修所</t>
    <rPh sb="0" eb="2">
      <t>コクド</t>
    </rPh>
    <rPh sb="2" eb="4">
      <t>ケンシュウ</t>
    </rPh>
    <rPh sb="4" eb="5">
      <t>トコロ</t>
    </rPh>
    <phoneticPr fontId="5"/>
  </si>
  <si>
    <t>東京都千代田区霞が関2－1－3</t>
    <rPh sb="0" eb="3">
      <t>トウキョウト</t>
    </rPh>
    <rPh sb="3" eb="7">
      <t>チヨダク</t>
    </rPh>
    <rPh sb="7" eb="8">
      <t>カスミ</t>
    </rPh>
    <rPh sb="9" eb="10">
      <t>セキ</t>
    </rPh>
    <phoneticPr fontId="5"/>
  </si>
  <si>
    <t>ロ　研修等を開催する場合</t>
  </si>
  <si>
    <t>講師</t>
    <rPh sb="0" eb="2">
      <t>コウシ</t>
    </rPh>
    <phoneticPr fontId="5"/>
  </si>
  <si>
    <t>会議費</t>
    <rPh sb="0" eb="3">
      <t>カイギヒ</t>
    </rPh>
    <phoneticPr fontId="5"/>
  </si>
  <si>
    <t>旅費・諸謝金</t>
    <rPh sb="0" eb="2">
      <t>リョヒ</t>
    </rPh>
    <rPh sb="3" eb="4">
      <t>ショ</t>
    </rPh>
    <rPh sb="4" eb="6">
      <t>シャキン</t>
    </rPh>
    <phoneticPr fontId="5"/>
  </si>
  <si>
    <t>補助対象経費</t>
    <rPh sb="0" eb="2">
      <t>ホジョ</t>
    </rPh>
    <rPh sb="2" eb="4">
      <t>タイショウ</t>
    </rPh>
    <rPh sb="4" eb="6">
      <t>ケイヒ</t>
    </rPh>
    <phoneticPr fontId="5"/>
  </si>
  <si>
    <t>補助金申請額</t>
    <rPh sb="0" eb="2">
      <t>ホジョ</t>
    </rPh>
    <rPh sb="2" eb="3">
      <t>キン</t>
    </rPh>
    <rPh sb="3" eb="6">
      <t>シンセイガク</t>
    </rPh>
    <phoneticPr fontId="5"/>
  </si>
  <si>
    <t>参加人数</t>
    <rPh sb="0" eb="2">
      <t>サンカ</t>
    </rPh>
    <rPh sb="2" eb="4">
      <t>ニンズウ</t>
    </rPh>
    <phoneticPr fontId="5"/>
  </si>
  <si>
    <t>意思決定研修</t>
    <rPh sb="0" eb="2">
      <t>イシ</t>
    </rPh>
    <rPh sb="2" eb="4">
      <t>ケッテイ</t>
    </rPh>
    <rPh sb="4" eb="6">
      <t>ケンシュウ</t>
    </rPh>
    <phoneticPr fontId="5"/>
  </si>
  <si>
    <t>大学教授</t>
    <rPh sb="0" eb="2">
      <t>ダイガク</t>
    </rPh>
    <rPh sb="2" eb="4">
      <t>キョウジュ</t>
    </rPh>
    <phoneticPr fontId="5"/>
  </si>
  <si>
    <t>国土太郎</t>
    <rPh sb="0" eb="2">
      <t>コクド</t>
    </rPh>
    <rPh sb="2" eb="4">
      <t>タロウ</t>
    </rPh>
    <phoneticPr fontId="5"/>
  </si>
  <si>
    <t>交通花子</t>
    <rPh sb="0" eb="2">
      <t>コウツウ</t>
    </rPh>
    <rPh sb="2" eb="4">
      <t>ハナコ</t>
    </rPh>
    <phoneticPr fontId="5"/>
  </si>
  <si>
    <t>賃金改善費、求人情報発信費、研修等経費の交付を受けることにより得られる効果と今後の活用方法</t>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5"/>
  </si>
  <si>
    <t>得られる効果</t>
    <rPh sb="0" eb="1">
      <t>エ</t>
    </rPh>
    <rPh sb="4" eb="6">
      <t>コウカ</t>
    </rPh>
    <phoneticPr fontId="5"/>
  </si>
  <si>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7"/>
  </si>
  <si>
    <t>得られる効果の活用方法</t>
    <rPh sb="0" eb="1">
      <t>エ</t>
    </rPh>
    <rPh sb="4" eb="6">
      <t>コウカ</t>
    </rPh>
    <rPh sb="7" eb="11">
      <t>カツヨウホウホウ</t>
    </rPh>
    <phoneticPr fontId="5"/>
  </si>
  <si>
    <t>今後は～に取り組んでいきたい。</t>
    <rPh sb="0" eb="2">
      <t>コンゴ</t>
    </rPh>
    <rPh sb="5" eb="6">
      <t>ト</t>
    </rPh>
    <rPh sb="7" eb="8">
      <t>ク</t>
    </rPh>
    <phoneticPr fontId="7"/>
  </si>
  <si>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</si>
  <si>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</si>
  <si>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国土太郎</t>
    <rPh sb="0" eb="2">
      <t>コクド</t>
    </rPh>
    <rPh sb="2" eb="4">
      <t>タロウ</t>
    </rPh>
    <phoneticPr fontId="7"/>
  </si>
  <si>
    <t>郵便物の送付先住所</t>
    <rPh sb="0" eb="3">
      <t>ユウビンブツ</t>
    </rPh>
    <rPh sb="4" eb="7">
      <t>ソウフサキ</t>
    </rPh>
    <rPh sb="7" eb="9">
      <t>ジュウショ</t>
    </rPh>
    <phoneticPr fontId="5"/>
  </si>
  <si>
    <t>〒100-8918　東京都千代田区霞が関2-1-3</t>
    <phoneticPr fontId="7"/>
  </si>
  <si>
    <t>所属</t>
    <rPh sb="0" eb="2">
      <t>ショゾク</t>
    </rPh>
    <phoneticPr fontId="5"/>
  </si>
  <si>
    <t>氏名ふりがな</t>
    <rPh sb="0" eb="2">
      <t>シメイ</t>
    </rPh>
    <phoneticPr fontId="5"/>
  </si>
  <si>
    <t>電話番号</t>
    <rPh sb="0" eb="4">
      <t>デンワバンゴウ</t>
    </rPh>
    <phoneticPr fontId="5"/>
  </si>
  <si>
    <t>FAX番号</t>
    <rPh sb="3" eb="5">
      <t>バンゴウ</t>
    </rPh>
    <phoneticPr fontId="5"/>
  </si>
  <si>
    <t>e-mail</t>
  </si>
  <si>
    <t>担当者①</t>
    <rPh sb="0" eb="3">
      <t>タントウシャ</t>
    </rPh>
    <phoneticPr fontId="5"/>
  </si>
  <si>
    <t>事務課</t>
    <rPh sb="0" eb="2">
      <t>ジム</t>
    </rPh>
    <rPh sb="2" eb="3">
      <t>カ</t>
    </rPh>
    <phoneticPr fontId="7"/>
  </si>
  <si>
    <t>主任</t>
    <rPh sb="0" eb="2">
      <t>シュニン</t>
    </rPh>
    <phoneticPr fontId="7"/>
  </si>
  <si>
    <t>国土次郎</t>
    <rPh sb="0" eb="4">
      <t>コクドジロウ</t>
    </rPh>
    <phoneticPr fontId="7"/>
  </si>
  <si>
    <t>こくどじろう</t>
    <phoneticPr fontId="7"/>
  </si>
  <si>
    <t>080-0000-0000</t>
    <phoneticPr fontId="7"/>
  </si>
  <si>
    <t>kokudoziro@abc</t>
    <phoneticPr fontId="7"/>
  </si>
  <si>
    <t>担当者②</t>
    <rPh sb="0" eb="3">
      <t>タントウシャ</t>
    </rPh>
    <phoneticPr fontId="5"/>
  </si>
  <si>
    <t>事務課</t>
    <rPh sb="0" eb="3">
      <t>ジムカ</t>
    </rPh>
    <phoneticPr fontId="7"/>
  </si>
  <si>
    <t>副主任</t>
    <rPh sb="0" eb="3">
      <t>フクシュニン</t>
    </rPh>
    <phoneticPr fontId="7"/>
  </si>
  <si>
    <t>国土太郎</t>
    <rPh sb="0" eb="4">
      <t>コクドタロウ</t>
    </rPh>
    <phoneticPr fontId="7"/>
  </si>
  <si>
    <t>こくどたろう</t>
    <phoneticPr fontId="7"/>
  </si>
  <si>
    <t>090-0000-0000</t>
    <phoneticPr fontId="7"/>
  </si>
  <si>
    <t>kokudosaburo@abc</t>
    <phoneticPr fontId="7"/>
  </si>
  <si>
    <t>■請求書関係</t>
    <rPh sb="1" eb="4">
      <t>セイキュウショ</t>
    </rPh>
    <phoneticPr fontId="5"/>
  </si>
  <si>
    <t>本件責任者：</t>
    <rPh sb="0" eb="2">
      <t>ホンケン</t>
    </rPh>
    <rPh sb="2" eb="5">
      <t>セキニンシャ</t>
    </rPh>
    <phoneticPr fontId="5"/>
  </si>
  <si>
    <t>連絡先：</t>
    <rPh sb="0" eb="3">
      <t>レンラクサキ</t>
    </rPh>
    <phoneticPr fontId="5"/>
  </si>
  <si>
    <t>000-0000-0000</t>
    <phoneticPr fontId="7"/>
  </si>
  <si>
    <t>担当者：</t>
    <rPh sb="0" eb="3">
      <t>タントウシャ</t>
    </rPh>
    <phoneticPr fontId="5"/>
  </si>
  <si>
    <t>■検収調書A関係（入所施設支援費）</t>
    <rPh sb="1" eb="3">
      <t>ケンシュウ</t>
    </rPh>
    <rPh sb="3" eb="5">
      <t>チョウショ</t>
    </rPh>
    <rPh sb="6" eb="8">
      <t>カンケイ</t>
    </rPh>
    <rPh sb="9" eb="11">
      <t>ニュウショ</t>
    </rPh>
    <rPh sb="11" eb="13">
      <t>シセツ</t>
    </rPh>
    <rPh sb="13" eb="15">
      <t>シエン</t>
    </rPh>
    <rPh sb="15" eb="16">
      <t>ヒ</t>
    </rPh>
    <phoneticPr fontId="5"/>
  </si>
  <si>
    <t>購入機器名</t>
    <rPh sb="0" eb="5">
      <t>コウニュウキキメイ</t>
    </rPh>
    <phoneticPr fontId="7"/>
  </si>
  <si>
    <t>設置場所</t>
    <rPh sb="0" eb="4">
      <t>セッチジョウショ</t>
    </rPh>
    <phoneticPr fontId="5"/>
  </si>
  <si>
    <t>納入事業者</t>
    <rPh sb="0" eb="5">
      <t>ノウニュウジギョウシャ</t>
    </rPh>
    <phoneticPr fontId="5"/>
  </si>
  <si>
    <t>　1階（○号室）</t>
    <rPh sb="2" eb="3">
      <t>カイ</t>
    </rPh>
    <rPh sb="5" eb="7">
      <t>ゴウシツ</t>
    </rPh>
    <phoneticPr fontId="5"/>
  </si>
  <si>
    <t>　○○○（株）</t>
  </si>
  <si>
    <t>　1階（○号室）</t>
    <phoneticPr fontId="5"/>
  </si>
  <si>
    <t>　○○○（株）</t>
    <rPh sb="4" eb="7">
      <t>カブ</t>
    </rPh>
    <phoneticPr fontId="5"/>
  </si>
  <si>
    <t>④</t>
  </si>
  <si>
    <t>　1階（浴室）</t>
    <rPh sb="4" eb="6">
      <t>ヨクシツ</t>
    </rPh>
    <phoneticPr fontId="5"/>
  </si>
  <si>
    <t>⑤</t>
  </si>
  <si>
    <t>⑥</t>
    <phoneticPr fontId="10"/>
  </si>
  <si>
    <t>⑦</t>
    <phoneticPr fontId="10"/>
  </si>
  <si>
    <t>⑧</t>
    <phoneticPr fontId="10"/>
  </si>
  <si>
    <t>⑨</t>
    <phoneticPr fontId="10"/>
  </si>
  <si>
    <t>⑩</t>
    <phoneticPr fontId="10"/>
  </si>
  <si>
    <t>検収日</t>
    <rPh sb="0" eb="3">
      <t>ケンシュウビ</t>
    </rPh>
    <phoneticPr fontId="5"/>
  </si>
  <si>
    <t>検収員①役職</t>
    <rPh sb="0" eb="2">
      <t>ケンシュウ</t>
    </rPh>
    <rPh sb="2" eb="3">
      <t>イン</t>
    </rPh>
    <rPh sb="4" eb="6">
      <t>ヤクショク</t>
    </rPh>
    <phoneticPr fontId="5"/>
  </si>
  <si>
    <t>施設長</t>
    <rPh sb="0" eb="2">
      <t>シセツ</t>
    </rPh>
    <rPh sb="2" eb="3">
      <t>チョウ</t>
    </rPh>
    <phoneticPr fontId="7"/>
  </si>
  <si>
    <t>検収員①氏名</t>
    <rPh sb="0" eb="2">
      <t>ケンシュウ</t>
    </rPh>
    <rPh sb="2" eb="3">
      <t>イン</t>
    </rPh>
    <rPh sb="4" eb="6">
      <t>シメイ</t>
    </rPh>
    <phoneticPr fontId="5"/>
  </si>
  <si>
    <t>検収員②役職</t>
    <rPh sb="0" eb="2">
      <t>ケンシュウ</t>
    </rPh>
    <rPh sb="2" eb="3">
      <t>イン</t>
    </rPh>
    <rPh sb="4" eb="6">
      <t>ヤクショク</t>
    </rPh>
    <phoneticPr fontId="5"/>
  </si>
  <si>
    <t>副施設長</t>
    <rPh sb="0" eb="4">
      <t>フクシセツチョウ</t>
    </rPh>
    <phoneticPr fontId="7"/>
  </si>
  <si>
    <t>検収員②氏名</t>
    <rPh sb="0" eb="2">
      <t>ケンシュウ</t>
    </rPh>
    <rPh sb="2" eb="3">
      <t>イン</t>
    </rPh>
    <rPh sb="4" eb="6">
      <t>シメイ</t>
    </rPh>
    <phoneticPr fontId="5"/>
  </si>
  <si>
    <t>国土三郎</t>
    <rPh sb="0" eb="4">
      <t>コクドサブロウ</t>
    </rPh>
    <phoneticPr fontId="7"/>
  </si>
  <si>
    <t>■検収調書B関係（求人情報発信費：職業情報掲載料等）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5"/>
  </si>
  <si>
    <t>■検収調書C関係（求人情報発信費：職業紹介手数料）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5"/>
  </si>
  <si>
    <t>旧３加算（４・５月分）</t>
    <phoneticPr fontId="5"/>
  </si>
  <si>
    <t>新加算６月以降分</t>
    <phoneticPr fontId="5"/>
  </si>
  <si>
    <t>年度内に区分の変更がある場合</t>
    <phoneticPr fontId="5"/>
  </si>
  <si>
    <t>加算未選定事業所用
処遇改善加算様式７の場合</t>
    <phoneticPr fontId="5"/>
  </si>
  <si>
    <t>（２）入所施設支援費</t>
    <rPh sb="3" eb="5">
      <t>ニュウショ</t>
    </rPh>
    <rPh sb="5" eb="7">
      <t>シセツ</t>
    </rPh>
    <rPh sb="7" eb="10">
      <t>シエンヒ</t>
    </rPh>
    <phoneticPr fontId="5"/>
  </si>
  <si>
    <t>　入所施設支援費により導入した介護器具・用具等の導入（更新・増設）理由及び使用方法</t>
    <rPh sb="1" eb="3">
      <t>ニュウショ</t>
    </rPh>
    <rPh sb="3" eb="5">
      <t>シセツ</t>
    </rPh>
    <rPh sb="5" eb="7">
      <t>シエン</t>
    </rPh>
    <rPh sb="7" eb="8">
      <t>ヒ</t>
    </rPh>
    <rPh sb="11" eb="13">
      <t>ドウニュウ</t>
    </rPh>
    <rPh sb="15" eb="17">
      <t>カイゴ</t>
    </rPh>
    <rPh sb="17" eb="19">
      <t>キグ</t>
    </rPh>
    <rPh sb="20" eb="22">
      <t>ヨウグ</t>
    </rPh>
    <rPh sb="22" eb="23">
      <t>トウ</t>
    </rPh>
    <rPh sb="24" eb="26">
      <t>ドウニュウ</t>
    </rPh>
    <rPh sb="27" eb="29">
      <t>コウシン</t>
    </rPh>
    <rPh sb="30" eb="32">
      <t>ゾウセツ</t>
    </rPh>
    <rPh sb="33" eb="35">
      <t>リユウ</t>
    </rPh>
    <rPh sb="35" eb="36">
      <t>オヨ</t>
    </rPh>
    <rPh sb="37" eb="39">
      <t>シヨウ</t>
    </rPh>
    <rPh sb="39" eb="41">
      <t>ホウホウ</t>
    </rPh>
    <phoneticPr fontId="5"/>
  </si>
  <si>
    <t>増設</t>
    <rPh sb="0" eb="2">
      <t>ゾウセツ</t>
    </rPh>
    <phoneticPr fontId="10"/>
  </si>
  <si>
    <t>購入機器名</t>
    <rPh sb="0" eb="5">
      <t>コウニュウキキメイ</t>
    </rPh>
    <phoneticPr fontId="10"/>
  </si>
  <si>
    <t>（様式第１）</t>
    <phoneticPr fontId="11"/>
  </si>
  <si>
    <t>株式会社博報堂プロダクツ　</t>
    <rPh sb="0" eb="7">
      <t>カブシキガイシャハクホウドウ</t>
    </rPh>
    <phoneticPr fontId="5"/>
  </si>
  <si>
    <t xml:space="preserve">代表取締役社長　岸　直彦　殿	</t>
    <phoneticPr fontId="7"/>
  </si>
  <si>
    <t>住所</t>
    <rPh sb="0" eb="2">
      <t>ジュウショ</t>
    </rPh>
    <phoneticPr fontId="7"/>
  </si>
  <si>
    <t>法人名</t>
    <rPh sb="0" eb="3">
      <t>ホウジンメイ</t>
    </rPh>
    <phoneticPr fontId="7"/>
  </si>
  <si>
    <t>代表者名</t>
    <rPh sb="0" eb="4">
      <t>ダイヒョウシャメイ</t>
    </rPh>
    <phoneticPr fontId="7"/>
  </si>
  <si>
    <t>令和６年度被害者保護増進等事業費補助金
（自動車事故被害者支援体制等整備事業）
補助金交付申請書</t>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8">
      <t>シンセイショ</t>
    </rPh>
    <phoneticPr fontId="5"/>
  </si>
  <si>
    <t>　令和６年度被害者保護増進等事業費補助金（自動車事故被害者支援体制等整備事業）の交付を受けたいので、交付規程第４条第１項の規定に基づき、別紙関係書類を添えて申請します。</t>
    <phoneticPr fontId="7"/>
  </si>
  <si>
    <t>１.　補助対象事業の種別</t>
    <rPh sb="10" eb="12">
      <t>シュベツ</t>
    </rPh>
    <phoneticPr fontId="5"/>
  </si>
  <si>
    <t>別紙　令和６年度自動車事故被害者支援体制等整備事業</t>
    <rPh sb="0" eb="2">
      <t>ベッシ</t>
    </rPh>
    <phoneticPr fontId="5"/>
  </si>
  <si>
    <t>（自動車事故被害者受入環境整備事業）実施・経費報告書兼収支予算書のとおり</t>
    <phoneticPr fontId="7"/>
  </si>
  <si>
    <t>２.　補助対象事業の内容　　</t>
    <rPh sb="7" eb="9">
      <t>ジギョウ</t>
    </rPh>
    <rPh sb="10" eb="12">
      <t>ナイヨウ</t>
    </rPh>
    <phoneticPr fontId="5"/>
  </si>
  <si>
    <t>３.　補助対象経費</t>
    <rPh sb="5" eb="9">
      <t>タイショウケイヒ</t>
    </rPh>
    <phoneticPr fontId="7"/>
  </si>
  <si>
    <t>金</t>
  </si>
  <si>
    <t>円</t>
    <rPh sb="0" eb="1">
      <t>エン</t>
    </rPh>
    <phoneticPr fontId="5"/>
  </si>
  <si>
    <t>４.　補助金交付申請額</t>
    <phoneticPr fontId="7"/>
  </si>
  <si>
    <t>５．添付書類</t>
    <phoneticPr fontId="7"/>
  </si>
  <si>
    <t>　(1) 申請者の営む主な事業及びその内容</t>
  </si>
  <si>
    <t>　(2) 申請者の資産及び負債に関する事項</t>
  </si>
  <si>
    <t>　(3) 補助対象事業に関する収支予算書</t>
    <phoneticPr fontId="7"/>
  </si>
  <si>
    <t>　(4)その他博報堂プロダクツが指示する書面等</t>
    <phoneticPr fontId="7"/>
  </si>
  <si>
    <t>（備考）用紙は、日本産業規格Ａ４とし、縦位置とする。</t>
    <phoneticPr fontId="7"/>
  </si>
  <si>
    <t>（別紙）</t>
    <phoneticPr fontId="8"/>
  </si>
  <si>
    <t>令和６年度自動車事故被害者支援体制等整備事業（自動車事故被害者受入環境整備事業）実施・経費報告書兼収支予算書</t>
    <rPh sb="10" eb="13">
      <t>ヒガイシャ</t>
    </rPh>
    <rPh sb="13" eb="15">
      <t>シエン</t>
    </rPh>
    <rPh sb="15" eb="17">
      <t>タイセイ</t>
    </rPh>
    <rPh sb="17" eb="18">
      <t>トウ</t>
    </rPh>
    <rPh sb="18" eb="20">
      <t>セイビ</t>
    </rPh>
    <rPh sb="23" eb="26">
      <t>ジドウシャ</t>
    </rPh>
    <rPh sb="26" eb="28">
      <t>ジコ</t>
    </rPh>
    <rPh sb="28" eb="31">
      <t>ヒガイシャ</t>
    </rPh>
    <rPh sb="31" eb="33">
      <t>ウケイレ</t>
    </rPh>
    <rPh sb="33" eb="35">
      <t>カンキョウ</t>
    </rPh>
    <rPh sb="35" eb="37">
      <t>セイビ</t>
    </rPh>
    <rPh sb="37" eb="39">
      <t>ジギョウ</t>
    </rPh>
    <rPh sb="48" eb="49">
      <t>ケン</t>
    </rPh>
    <rPh sb="51" eb="54">
      <t>ヨサンショ</t>
    </rPh>
    <phoneticPr fontId="9"/>
  </si>
  <si>
    <t>１．実施する補助対象事業の内容</t>
  </si>
  <si>
    <t>補助対象経費</t>
    <rPh sb="0" eb="2">
      <t>ホジョ</t>
    </rPh>
    <rPh sb="2" eb="4">
      <t>タイショウ</t>
    </rPh>
    <rPh sb="4" eb="6">
      <t>ケイヒ</t>
    </rPh>
    <phoneticPr fontId="9"/>
  </si>
  <si>
    <t>財源区分</t>
    <rPh sb="0" eb="2">
      <t>ザイゲン</t>
    </rPh>
    <rPh sb="2" eb="4">
      <t>クブン</t>
    </rPh>
    <phoneticPr fontId="9"/>
  </si>
  <si>
    <t>備考</t>
    <rPh sb="0" eb="2">
      <t>ビコウ</t>
    </rPh>
    <phoneticPr fontId="9"/>
  </si>
  <si>
    <t>費目（細目）・実施内容</t>
    <rPh sb="0" eb="1">
      <t>ヒ</t>
    </rPh>
    <rPh sb="1" eb="2">
      <t>メ</t>
    </rPh>
    <rPh sb="3" eb="5">
      <t>サイモク</t>
    </rPh>
    <rPh sb="7" eb="9">
      <t>ジッシ</t>
    </rPh>
    <rPh sb="9" eb="11">
      <t>ナイヨウ</t>
    </rPh>
    <phoneticPr fontId="9"/>
  </si>
  <si>
    <t>金額</t>
    <rPh sb="0" eb="2">
      <t>キンガク</t>
    </rPh>
    <phoneticPr fontId="9"/>
  </si>
  <si>
    <t>積算内訳</t>
    <rPh sb="0" eb="2">
      <t>セキサン</t>
    </rPh>
    <rPh sb="2" eb="4">
      <t>ウチワケ</t>
    </rPh>
    <phoneticPr fontId="9"/>
  </si>
  <si>
    <t>補助金申請額</t>
    <rPh sb="0" eb="3">
      <t>ホジョキン</t>
    </rPh>
    <rPh sb="3" eb="5">
      <t>シンセイ</t>
    </rPh>
    <rPh sb="5" eb="6">
      <t>ガク</t>
    </rPh>
    <phoneticPr fontId="9"/>
  </si>
  <si>
    <t>自己負担額</t>
    <rPh sb="0" eb="2">
      <t>ジコ</t>
    </rPh>
    <rPh sb="2" eb="4">
      <t>フタン</t>
    </rPh>
    <rPh sb="4" eb="5">
      <t>ガク</t>
    </rPh>
    <phoneticPr fontId="9"/>
  </si>
  <si>
    <t>その他の収入</t>
    <rPh sb="2" eb="3">
      <t>タ</t>
    </rPh>
    <rPh sb="4" eb="6">
      <t>シュウニュウ</t>
    </rPh>
    <phoneticPr fontId="9"/>
  </si>
  <si>
    <t>(１)賃金改善費</t>
    <rPh sb="3" eb="7">
      <t>チンギンカイゼン</t>
    </rPh>
    <rPh sb="7" eb="8">
      <t>ヒ</t>
    </rPh>
    <phoneticPr fontId="7"/>
  </si>
  <si>
    <t>賃金改善費補助申請額算出書参照</t>
    <rPh sb="4" eb="5">
      <t>ヒ</t>
    </rPh>
    <rPh sb="13" eb="15">
      <t>サンショウ</t>
    </rPh>
    <phoneticPr fontId="7"/>
  </si>
  <si>
    <t>対象職員数:</t>
    <rPh sb="0" eb="2">
      <t>タイショウ</t>
    </rPh>
    <rPh sb="2" eb="5">
      <t>ショクインスウ</t>
    </rPh>
    <phoneticPr fontId="7"/>
  </si>
  <si>
    <t>(２)入所施設支援費</t>
    <rPh sb="3" eb="5">
      <t>ニュウショ</t>
    </rPh>
    <rPh sb="5" eb="7">
      <t>シセツ</t>
    </rPh>
    <phoneticPr fontId="7"/>
  </si>
  <si>
    <t>納品日</t>
    <rPh sb="0" eb="3">
      <t>ノウヒンビ</t>
    </rPh>
    <phoneticPr fontId="7"/>
  </si>
  <si>
    <t>その他</t>
    <rPh sb="2" eb="3">
      <t>タ</t>
    </rPh>
    <phoneticPr fontId="5"/>
  </si>
  <si>
    <t>(３)求人情報発信費</t>
    <rPh sb="3" eb="5">
      <t>キュウジン</t>
    </rPh>
    <rPh sb="5" eb="7">
      <t>ジョウホウ</t>
    </rPh>
    <rPh sb="7" eb="9">
      <t>ハッシン</t>
    </rPh>
    <rPh sb="9" eb="10">
      <t>ヒ</t>
    </rPh>
    <phoneticPr fontId="7"/>
  </si>
  <si>
    <t>イ　就職情報掲載料、新聞広告、パンフレット作成等</t>
    <phoneticPr fontId="7"/>
  </si>
  <si>
    <t>実施期間</t>
    <rPh sb="0" eb="2">
      <t>ジッシ</t>
    </rPh>
    <rPh sb="2" eb="4">
      <t>キカン</t>
    </rPh>
    <phoneticPr fontId="7"/>
  </si>
  <si>
    <t>～</t>
    <phoneticPr fontId="7"/>
  </si>
  <si>
    <t>ロ　職業紹介手数料</t>
    <rPh sb="2" eb="6">
      <t>ショクギョウショウカイ</t>
    </rPh>
    <rPh sb="6" eb="9">
      <t>テスウリョウ</t>
    </rPh>
    <phoneticPr fontId="7"/>
  </si>
  <si>
    <t>雇用開始日</t>
    <rPh sb="0" eb="4">
      <t>コヨウカイシ</t>
    </rPh>
    <rPh sb="4" eb="5">
      <t>ビ</t>
    </rPh>
    <phoneticPr fontId="7"/>
  </si>
  <si>
    <t>(４)研修等経費</t>
    <rPh sb="3" eb="6">
      <t>ケンシュウトウ</t>
    </rPh>
    <rPh sb="6" eb="8">
      <t>ケイヒ</t>
    </rPh>
    <phoneticPr fontId="7"/>
  </si>
  <si>
    <t>イ　研修等に参加する場合</t>
    <rPh sb="2" eb="5">
      <t>ケンシュウトウ</t>
    </rPh>
    <rPh sb="6" eb="8">
      <t>サンカ</t>
    </rPh>
    <rPh sb="10" eb="12">
      <t>バアイ</t>
    </rPh>
    <phoneticPr fontId="7"/>
  </si>
  <si>
    <t>開催場所</t>
    <rPh sb="0" eb="2">
      <t>カイサイ</t>
    </rPh>
    <rPh sb="2" eb="4">
      <t>バショ</t>
    </rPh>
    <phoneticPr fontId="7"/>
  </si>
  <si>
    <t>旅費</t>
    <rPh sb="0" eb="2">
      <t>リョヒ</t>
    </rPh>
    <phoneticPr fontId="7"/>
  </si>
  <si>
    <t>参加費等</t>
    <rPh sb="0" eb="3">
      <t>サンカヒ</t>
    </rPh>
    <rPh sb="3" eb="4">
      <t>トウ</t>
    </rPh>
    <phoneticPr fontId="7"/>
  </si>
  <si>
    <t>会議費</t>
    <rPh sb="0" eb="3">
      <t>カイギヒ</t>
    </rPh>
    <phoneticPr fontId="7"/>
  </si>
  <si>
    <t>旅費・諸謝金</t>
    <rPh sb="0" eb="2">
      <t>リョヒ</t>
    </rPh>
    <rPh sb="3" eb="4">
      <t>ショ</t>
    </rPh>
    <rPh sb="4" eb="6">
      <t>シャキン</t>
    </rPh>
    <phoneticPr fontId="7"/>
  </si>
  <si>
    <t>合　　　計</t>
    <rPh sb="0" eb="1">
      <t>ゴウ</t>
    </rPh>
    <rPh sb="4" eb="5">
      <t>ケイ</t>
    </rPh>
    <phoneticPr fontId="5"/>
  </si>
  <si>
    <t>２.申請日時点における入所者の状況（受入れ見込みを含む）</t>
    <rPh sb="2" eb="7">
      <t>シンセイビジテン</t>
    </rPh>
    <rPh sb="11" eb="13">
      <t>ニュウショ</t>
    </rPh>
    <rPh sb="13" eb="14">
      <t>シャ</t>
    </rPh>
    <rPh sb="15" eb="17">
      <t>ジョウキョウ</t>
    </rPh>
    <rPh sb="18" eb="19">
      <t>ウ</t>
    </rPh>
    <rPh sb="19" eb="20">
      <t>イ</t>
    </rPh>
    <rPh sb="21" eb="23">
      <t>ミコ</t>
    </rPh>
    <rPh sb="25" eb="26">
      <t>フク</t>
    </rPh>
    <phoneticPr fontId="9"/>
  </si>
  <si>
    <t>定員</t>
    <rPh sb="0" eb="2">
      <t>テイイン</t>
    </rPh>
    <phoneticPr fontId="9"/>
  </si>
  <si>
    <t>名</t>
    <rPh sb="0" eb="1">
      <t>メイ</t>
    </rPh>
    <phoneticPr fontId="9"/>
  </si>
  <si>
    <t>入居者数</t>
    <rPh sb="0" eb="3">
      <t>ニュウキョシャ</t>
    </rPh>
    <rPh sb="3" eb="4">
      <t>スウ</t>
    </rPh>
    <phoneticPr fontId="9"/>
  </si>
  <si>
    <t>うち申請日時点における自動車事故被害者※の数</t>
    <rPh sb="2" eb="5">
      <t>シンセイビ</t>
    </rPh>
    <rPh sb="5" eb="7">
      <t>ジテン</t>
    </rPh>
    <rPh sb="11" eb="14">
      <t>ジドウシャ</t>
    </rPh>
    <rPh sb="14" eb="16">
      <t>ジコ</t>
    </rPh>
    <rPh sb="16" eb="19">
      <t>ヒガイシャ</t>
    </rPh>
    <rPh sb="21" eb="22">
      <t>スウ</t>
    </rPh>
    <phoneticPr fontId="9"/>
  </si>
  <si>
    <t>今後の自動車事故被害者※の受入れ見込み数</t>
    <rPh sb="19" eb="20">
      <t>スウ</t>
    </rPh>
    <phoneticPr fontId="9"/>
  </si>
  <si>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9"/>
  </si>
  <si>
    <t>３.入所施設支援費により導入する介護器具・用具等の導入（更新・増設）理由及び効果</t>
  </si>
  <si>
    <t>介護器具・用具等の名称</t>
    <rPh sb="0" eb="2">
      <t>カイゴ</t>
    </rPh>
    <rPh sb="2" eb="4">
      <t>キグ</t>
    </rPh>
    <rPh sb="5" eb="7">
      <t>ヨウグ</t>
    </rPh>
    <rPh sb="7" eb="8">
      <t>トウ</t>
    </rPh>
    <rPh sb="9" eb="11">
      <t>メイショウ</t>
    </rPh>
    <phoneticPr fontId="9"/>
  </si>
  <si>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9"/>
  </si>
  <si>
    <t>導入・更新等の別</t>
    <rPh sb="0" eb="2">
      <t>ドウニュウ</t>
    </rPh>
    <rPh sb="3" eb="5">
      <t>コウシン</t>
    </rPh>
    <rPh sb="5" eb="6">
      <t>トウ</t>
    </rPh>
    <rPh sb="7" eb="8">
      <t>ベツ</t>
    </rPh>
    <phoneticPr fontId="9"/>
  </si>
  <si>
    <t>理由・効果</t>
    <rPh sb="0" eb="2">
      <t>リユウ</t>
    </rPh>
    <rPh sb="3" eb="5">
      <t>コウカ</t>
    </rPh>
    <phoneticPr fontId="9"/>
  </si>
  <si>
    <t>４.賃金改善費、求人情報発信費、研修等経費の交付を受けることにより得られる効果と今後の活用方法</t>
    <rPh sb="2" eb="6">
      <t>チンギンカイゼン</t>
    </rPh>
    <rPh sb="6" eb="7">
      <t>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</si>
  <si>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得られる効果</t>
    <rPh sb="0" eb="1">
      <t>エ</t>
    </rPh>
    <rPh sb="4" eb="6">
      <t>コウカ</t>
    </rPh>
    <phoneticPr fontId="9"/>
  </si>
  <si>
    <t>得られる効果の活用方法</t>
    <rPh sb="0" eb="1">
      <t>エ</t>
    </rPh>
    <rPh sb="4" eb="6">
      <t>コウカ</t>
    </rPh>
    <rPh sb="7" eb="11">
      <t>カツヨウホウホウ</t>
    </rPh>
    <phoneticPr fontId="9"/>
  </si>
  <si>
    <t>５.補助対象事業に関する収支計算書</t>
    <rPh sb="2" eb="4">
      <t>ホジョ</t>
    </rPh>
    <rPh sb="4" eb="6">
      <t>タイショウ</t>
    </rPh>
    <rPh sb="6" eb="8">
      <t>ジギョウ</t>
    </rPh>
    <rPh sb="9" eb="10">
      <t>カン</t>
    </rPh>
    <rPh sb="12" eb="14">
      <t>シュウシ</t>
    </rPh>
    <rPh sb="14" eb="17">
      <t>ケイサンショ</t>
    </rPh>
    <phoneticPr fontId="9"/>
  </si>
  <si>
    <t>収入の部</t>
    <rPh sb="0" eb="2">
      <t>シュウニュウ</t>
    </rPh>
    <rPh sb="3" eb="4">
      <t>ブ</t>
    </rPh>
    <phoneticPr fontId="9"/>
  </si>
  <si>
    <t>支出の部</t>
    <rPh sb="0" eb="2">
      <t>シシュツ</t>
    </rPh>
    <rPh sb="3" eb="4">
      <t>ブ</t>
    </rPh>
    <phoneticPr fontId="9"/>
  </si>
  <si>
    <t>収支差額(A)-(B)</t>
    <rPh sb="0" eb="2">
      <t>シュウシ</t>
    </rPh>
    <rPh sb="2" eb="4">
      <t>サガク</t>
    </rPh>
    <phoneticPr fontId="9"/>
  </si>
  <si>
    <t>科目</t>
    <rPh sb="0" eb="2">
      <t>カモク</t>
    </rPh>
    <phoneticPr fontId="9"/>
  </si>
  <si>
    <t>予算額</t>
    <rPh sb="0" eb="3">
      <t>ヨサンガク</t>
    </rPh>
    <phoneticPr fontId="9"/>
  </si>
  <si>
    <t>新設等支援費</t>
    <rPh sb="0" eb="2">
      <t>シンセツ</t>
    </rPh>
    <rPh sb="2" eb="3">
      <t>トウ</t>
    </rPh>
    <rPh sb="3" eb="6">
      <t>シエンピ</t>
    </rPh>
    <phoneticPr fontId="9"/>
  </si>
  <si>
    <t>自動車事故対策費補助金</t>
    <rPh sb="0" eb="3">
      <t>ジドウシャ</t>
    </rPh>
    <rPh sb="3" eb="5">
      <t>ジコ</t>
    </rPh>
    <rPh sb="5" eb="8">
      <t>タイサクヒ</t>
    </rPh>
    <rPh sb="8" eb="11">
      <t>ホジョキン</t>
    </rPh>
    <phoneticPr fontId="9"/>
  </si>
  <si>
    <t>人材雇用費</t>
    <rPh sb="0" eb="5">
      <t>ジンザイコヨウヒ</t>
    </rPh>
    <phoneticPr fontId="9"/>
  </si>
  <si>
    <t>自己負担額</t>
    <rPh sb="0" eb="2">
      <t>ジコ</t>
    </rPh>
    <rPh sb="2" eb="5">
      <t>フタンガク</t>
    </rPh>
    <phoneticPr fontId="9"/>
  </si>
  <si>
    <t>新規施設支援費</t>
    <rPh sb="0" eb="7">
      <t>シンキシセツシエンヒ</t>
    </rPh>
    <phoneticPr fontId="9"/>
  </si>
  <si>
    <t>その他</t>
    <rPh sb="2" eb="3">
      <t>タ</t>
    </rPh>
    <phoneticPr fontId="9"/>
  </si>
  <si>
    <t>求人情報発信費</t>
    <rPh sb="0" eb="7">
      <t>キュウジンジョウホウハッシンヒ</t>
    </rPh>
    <phoneticPr fontId="9"/>
  </si>
  <si>
    <t>研修等経費</t>
    <rPh sb="0" eb="5">
      <t>ケンシュウトウケイヒ</t>
    </rPh>
    <phoneticPr fontId="9"/>
  </si>
  <si>
    <t>継続経費</t>
    <rPh sb="0" eb="2">
      <t>ケイゾク</t>
    </rPh>
    <rPh sb="2" eb="4">
      <t>ケイヒ</t>
    </rPh>
    <phoneticPr fontId="9"/>
  </si>
  <si>
    <t>賃金改善費</t>
    <rPh sb="0" eb="2">
      <t>チンギン</t>
    </rPh>
    <rPh sb="2" eb="5">
      <t>カイゼンヒ</t>
    </rPh>
    <phoneticPr fontId="9"/>
  </si>
  <si>
    <t>入所施設支援費</t>
    <rPh sb="0" eb="2">
      <t>ニュウショ</t>
    </rPh>
    <rPh sb="2" eb="4">
      <t>シセツ</t>
    </rPh>
    <rPh sb="4" eb="6">
      <t>シエン</t>
    </rPh>
    <rPh sb="6" eb="7">
      <t>ヒ</t>
    </rPh>
    <phoneticPr fontId="9"/>
  </si>
  <si>
    <t>収入合計（A)</t>
    <rPh sb="0" eb="2">
      <t>シュウニュウ</t>
    </rPh>
    <rPh sb="2" eb="4">
      <t>ゴウケイ</t>
    </rPh>
    <phoneticPr fontId="9"/>
  </si>
  <si>
    <t>支出合計（B)</t>
    <rPh sb="0" eb="2">
      <t>シシュツ</t>
    </rPh>
    <rPh sb="2" eb="4">
      <t>ゴウケイ</t>
    </rPh>
    <phoneticPr fontId="9"/>
  </si>
  <si>
    <t>６．補助金交付申請に関する担当者</t>
    <rPh sb="2" eb="5">
      <t>ホジョキン</t>
    </rPh>
    <rPh sb="5" eb="7">
      <t>コウフ</t>
    </rPh>
    <rPh sb="7" eb="9">
      <t>シンセイ</t>
    </rPh>
    <rPh sb="10" eb="11">
      <t>カン</t>
    </rPh>
    <rPh sb="13" eb="16">
      <t>タントウシャ</t>
    </rPh>
    <phoneticPr fontId="9"/>
  </si>
  <si>
    <t>郵便物の宛名</t>
    <rPh sb="0" eb="3">
      <t>ユウビンブツ</t>
    </rPh>
    <rPh sb="4" eb="6">
      <t>アテナ</t>
    </rPh>
    <phoneticPr fontId="9"/>
  </si>
  <si>
    <t>郵便物の送付先住所</t>
    <rPh sb="0" eb="3">
      <t>ユウビンブツ</t>
    </rPh>
    <rPh sb="4" eb="7">
      <t>ソウフサキ</t>
    </rPh>
    <rPh sb="7" eb="9">
      <t>ジュウショ</t>
    </rPh>
    <phoneticPr fontId="9"/>
  </si>
  <si>
    <t>所属</t>
    <rPh sb="0" eb="2">
      <t>ショゾク</t>
    </rPh>
    <phoneticPr fontId="9"/>
  </si>
  <si>
    <t>役職</t>
    <rPh sb="0" eb="2">
      <t>ヤクショク</t>
    </rPh>
    <phoneticPr fontId="9"/>
  </si>
  <si>
    <t>氏名</t>
    <rPh sb="0" eb="2">
      <t>シメイ</t>
    </rPh>
    <phoneticPr fontId="9"/>
  </si>
  <si>
    <t>氏名ふりがな</t>
    <rPh sb="0" eb="2">
      <t>シメイ</t>
    </rPh>
    <phoneticPr fontId="9"/>
  </si>
  <si>
    <t>電話番号</t>
    <rPh sb="0" eb="4">
      <t>デンワバンゴウ</t>
    </rPh>
    <phoneticPr fontId="9"/>
  </si>
  <si>
    <t>FAX番号</t>
    <rPh sb="3" eb="5">
      <t>バンゴウ</t>
    </rPh>
    <phoneticPr fontId="9"/>
  </si>
  <si>
    <t>e-mail</t>
    <phoneticPr fontId="9"/>
  </si>
  <si>
    <t>担当者①</t>
    <rPh sb="0" eb="3">
      <t>タントウシャ</t>
    </rPh>
    <phoneticPr fontId="9"/>
  </si>
  <si>
    <t>担当者②</t>
    <rPh sb="0" eb="3">
      <t>タントウシャ</t>
    </rPh>
    <phoneticPr fontId="9"/>
  </si>
  <si>
    <t>（様式第９）</t>
    <phoneticPr fontId="7"/>
  </si>
  <si>
    <t>株式会社博報堂プロダクツ　</t>
    <rPh sb="0" eb="4">
      <t>カブシキガイシャ</t>
    </rPh>
    <rPh sb="4" eb="7">
      <t>ハクホウドウ</t>
    </rPh>
    <phoneticPr fontId="7"/>
  </si>
  <si>
    <t>令和６年度被害者保護増進等事業費補助金
（自動車事故被害者支援体制等整備事業）
実績報告書</t>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2">
      <t>ジッセキ</t>
    </rPh>
    <rPh sb="42" eb="44">
      <t>ホウコク</t>
    </rPh>
    <rPh sb="44" eb="45">
      <t>ショ</t>
    </rPh>
    <phoneticPr fontId="14"/>
  </si>
  <si>
    <t>　年　月　日付け文書をもって交付決定のあった被害者保護増進等事業費補助金にかかる補助対象事業（自動車事故被害者受入環境整備事業）を完了したので、令和６年度被害者保護増進等事業費補助金（自動車事故被害者支援体制等整備事業）交付規程第１４条の規定に基づき、下記のとおり報告します。</t>
    <rPh sb="47" eb="63">
      <t>ジドウシャジコヒガイシャウケイレカンキョウセイビジギョウ</t>
    </rPh>
    <phoneticPr fontId="14"/>
  </si>
  <si>
    <t>記</t>
    <rPh sb="0" eb="1">
      <t>キ</t>
    </rPh>
    <phoneticPr fontId="14"/>
  </si>
  <si>
    <t>1.　補助対象経費　　　　　　</t>
    <phoneticPr fontId="7"/>
  </si>
  <si>
    <t>金</t>
    <phoneticPr fontId="7"/>
  </si>
  <si>
    <t>円</t>
    <rPh sb="0" eb="1">
      <t>エン</t>
    </rPh>
    <phoneticPr fontId="7"/>
  </si>
  <si>
    <t>2.　補助金充当予定額</t>
    <rPh sb="3" eb="6">
      <t>ホジョキン</t>
    </rPh>
    <rPh sb="6" eb="8">
      <t>ジュウトウ</t>
    </rPh>
    <rPh sb="8" eb="10">
      <t>ヨテイ</t>
    </rPh>
    <rPh sb="10" eb="11">
      <t>ガク</t>
    </rPh>
    <phoneticPr fontId="14"/>
  </si>
  <si>
    <t>3.　完了した補助対象事業の概要</t>
    <phoneticPr fontId="7"/>
  </si>
  <si>
    <t>令和６年度自動車事故被害者支援体制等整備事業</t>
  </si>
  <si>
    <t>（自動車事故被害者受入環境整備事業）実施・経費報告書のとおり</t>
    <phoneticPr fontId="7"/>
  </si>
  <si>
    <t>4.　その他参考となる事項</t>
    <phoneticPr fontId="14"/>
  </si>
  <si>
    <t>（備考）用紙は、日本産業規格Ａ４とし、縦位置とする。</t>
  </si>
  <si>
    <t>令和６年度自動車事故被害者支援体制等整備事業（自動車事故被害者受入環境整備事業）実施・経費報告書</t>
    <rPh sb="3" eb="5">
      <t>ネンド</t>
    </rPh>
    <rPh sb="5" eb="8">
      <t>ジドウシャ</t>
    </rPh>
    <rPh sb="8" eb="10">
      <t>ジコ</t>
    </rPh>
    <rPh sb="10" eb="13">
      <t>ヒガイシャ</t>
    </rPh>
    <rPh sb="13" eb="15">
      <t>シエン</t>
    </rPh>
    <rPh sb="15" eb="17">
      <t>タイセイ</t>
    </rPh>
    <rPh sb="17" eb="18">
      <t>ナド</t>
    </rPh>
    <rPh sb="18" eb="20">
      <t>セイビ</t>
    </rPh>
    <rPh sb="20" eb="22">
      <t>ジギョウ</t>
    </rPh>
    <rPh sb="23" eb="26">
      <t>ジドウシャ</t>
    </rPh>
    <rPh sb="26" eb="28">
      <t>ジコ</t>
    </rPh>
    <rPh sb="28" eb="31">
      <t>ヒガイシャ</t>
    </rPh>
    <rPh sb="31" eb="33">
      <t>ウケイレ</t>
    </rPh>
    <rPh sb="33" eb="35">
      <t>カンキョウ</t>
    </rPh>
    <rPh sb="35" eb="37">
      <t>セイビ</t>
    </rPh>
    <rPh sb="37" eb="39">
      <t>ジギョウ</t>
    </rPh>
    <rPh sb="40" eb="42">
      <t>ジッシ</t>
    </rPh>
    <rPh sb="43" eb="45">
      <t>ケイヒ</t>
    </rPh>
    <rPh sb="45" eb="48">
      <t>ホウコクショ</t>
    </rPh>
    <phoneticPr fontId="9"/>
  </si>
  <si>
    <t>１．実施した補助対象事業の内容</t>
    <rPh sb="2" eb="4">
      <t>ジッシ</t>
    </rPh>
    <rPh sb="6" eb="8">
      <t>ホジョ</t>
    </rPh>
    <rPh sb="8" eb="10">
      <t>タイショウ</t>
    </rPh>
    <rPh sb="10" eb="12">
      <t>ジギョウ</t>
    </rPh>
    <rPh sb="13" eb="15">
      <t>ナイヨウ</t>
    </rPh>
    <phoneticPr fontId="9"/>
  </si>
  <si>
    <t>賃金改善費補助申請額算出書参照</t>
    <rPh sb="13" eb="15">
      <t>サンショウ</t>
    </rPh>
    <phoneticPr fontId="7"/>
  </si>
  <si>
    <t>３.入所施設支援費により導入した介護器具・用具等の導入（更新・増設）理由及び効果</t>
    <rPh sb="2" eb="4">
      <t>ニュウショ</t>
    </rPh>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コウカ</t>
    </rPh>
    <phoneticPr fontId="9"/>
  </si>
  <si>
    <t>４.賃金改善費、求人情報発信費、研修等経費の交付を受けることにより得られた効果と今後の活用方法</t>
  </si>
  <si>
    <t>得られた効果</t>
  </si>
  <si>
    <t>得られた効果の活用方法</t>
  </si>
  <si>
    <t>令和　年　月　日</t>
  </si>
  <si>
    <t>株式会社博報堂プロダクツ　殿</t>
    <rPh sb="0" eb="7">
      <t>カブシキガイシャハクホウドウ</t>
    </rPh>
    <phoneticPr fontId="5"/>
  </si>
  <si>
    <t>申請者</t>
  </si>
  <si>
    <t>被害者保護増進等事業費補助金請求書</t>
    <phoneticPr fontId="5"/>
  </si>
  <si>
    <t>　令和６年度被害者保護増進等事業費補助金に係る補助対象事業(自動車事故被害者支援体制等整備事業(自動車事故被害者受入環境整備事業))については、額の確定に基づき、下記のとおり支払を請求いたします。</t>
    <rPh sb="72" eb="73">
      <t>ガク</t>
    </rPh>
    <rPh sb="74" eb="76">
      <t>カクテイ</t>
    </rPh>
    <rPh sb="77" eb="78">
      <t>モト</t>
    </rPh>
    <phoneticPr fontId="5"/>
  </si>
  <si>
    <t>記</t>
  </si>
  <si>
    <t>　　　1.　請　求　額</t>
  </si>
  <si>
    <t>　　　2.　受　取　人</t>
  </si>
  <si>
    <t>住所</t>
  </si>
  <si>
    <t>　　　 （口座名義人）</t>
  </si>
  <si>
    <t>氏名</t>
  </si>
  <si>
    <t>　　　3.　振込先金融機関及び支店名</t>
  </si>
  <si>
    <t>　　　4.　預金種別</t>
  </si>
  <si>
    <t>　　　5.  口座番号</t>
  </si>
  <si>
    <t>本件責任者：</t>
  </si>
  <si>
    <t>4.　その他参考となる事項</t>
    <rPh sb="5" eb="6">
      <t>タ</t>
    </rPh>
    <rPh sb="6" eb="8">
      <t>サンコウ</t>
    </rPh>
    <rPh sb="11" eb="13">
      <t>ジコウ</t>
    </rPh>
    <phoneticPr fontId="5"/>
  </si>
  <si>
    <t>　（実施細目　第３条　入所施設支援費　関係）</t>
    <rPh sb="2" eb="4">
      <t>ジッシ</t>
    </rPh>
    <rPh sb="4" eb="6">
      <t>サイモク</t>
    </rPh>
    <rPh sb="7" eb="8">
      <t>ダイ</t>
    </rPh>
    <rPh sb="9" eb="10">
      <t>ジョウ</t>
    </rPh>
    <rPh sb="19" eb="21">
      <t>カンケイ</t>
    </rPh>
    <phoneticPr fontId="5"/>
  </si>
  <si>
    <t>検　収　調　書</t>
    <rPh sb="0" eb="1">
      <t>ケン</t>
    </rPh>
    <rPh sb="2" eb="3">
      <t>オサム</t>
    </rPh>
    <rPh sb="4" eb="5">
      <t>チョウ</t>
    </rPh>
    <rPh sb="6" eb="7">
      <t>ショ</t>
    </rPh>
    <phoneticPr fontId="5"/>
  </si>
  <si>
    <t>NO</t>
  </si>
  <si>
    <t>１．品名、規格、数量</t>
    <rPh sb="2" eb="4">
      <t>ヒンメイ</t>
    </rPh>
    <rPh sb="5" eb="7">
      <t>キカク</t>
    </rPh>
    <rPh sb="8" eb="10">
      <t>スウリョウ</t>
    </rPh>
    <phoneticPr fontId="5"/>
  </si>
  <si>
    <t>税込額</t>
    <rPh sb="0" eb="2">
      <t>ゼイコ</t>
    </rPh>
    <rPh sb="2" eb="3">
      <t>ガク</t>
    </rPh>
    <phoneticPr fontId="5"/>
  </si>
  <si>
    <t>2.購入金額</t>
    <rPh sb="2" eb="4">
      <t>コウニュウ</t>
    </rPh>
    <rPh sb="4" eb="6">
      <t>キンガク</t>
    </rPh>
    <phoneticPr fontId="5"/>
  </si>
  <si>
    <t>（うち、消費税</t>
    <rPh sb="4" eb="7">
      <t>ショウヒゼイ</t>
    </rPh>
    <phoneticPr fontId="5"/>
  </si>
  <si>
    <t>3.納入年月日</t>
    <rPh sb="2" eb="4">
      <t>ノウニュウ</t>
    </rPh>
    <rPh sb="4" eb="7">
      <t>ネンガッピ</t>
    </rPh>
    <phoneticPr fontId="5"/>
  </si>
  <si>
    <t>4.設置（納入）場所</t>
    <rPh sb="2" eb="4">
      <t>セッチ</t>
    </rPh>
    <rPh sb="5" eb="7">
      <t>ノウニュウ</t>
    </rPh>
    <rPh sb="8" eb="10">
      <t>バショ</t>
    </rPh>
    <phoneticPr fontId="5"/>
  </si>
  <si>
    <t>5.納入事業者</t>
    <rPh sb="2" eb="4">
      <t>ノウニュウ</t>
    </rPh>
    <rPh sb="4" eb="7">
      <t>ジギョウシャ</t>
    </rPh>
    <phoneticPr fontId="5"/>
  </si>
  <si>
    <t>6.検収成績</t>
    <rPh sb="2" eb="4">
      <t>ケンシュウ</t>
    </rPh>
    <rPh sb="4" eb="6">
      <t>セイセキ</t>
    </rPh>
    <phoneticPr fontId="5"/>
  </si>
  <si>
    <t>合　　　格</t>
    <rPh sb="0" eb="1">
      <t>ゴウ</t>
    </rPh>
    <rPh sb="4" eb="5">
      <t>カク</t>
    </rPh>
    <phoneticPr fontId="5"/>
  </si>
  <si>
    <t>上記の物件について正に検収しました。</t>
    <rPh sb="0" eb="2">
      <t>ジョウキ</t>
    </rPh>
    <rPh sb="3" eb="5">
      <t>ブッケン</t>
    </rPh>
    <rPh sb="9" eb="10">
      <t>マサ</t>
    </rPh>
    <rPh sb="11" eb="13">
      <t>ケンシュウ</t>
    </rPh>
    <phoneticPr fontId="5"/>
  </si>
  <si>
    <t>（検収日）</t>
    <rPh sb="1" eb="4">
      <t>ケンシュウビ</t>
    </rPh>
    <phoneticPr fontId="5"/>
  </si>
  <si>
    <t>検収者氏名</t>
    <rPh sb="0" eb="2">
      <t>ケンシュウ</t>
    </rPh>
    <rPh sb="2" eb="3">
      <t>シャ</t>
    </rPh>
    <rPh sb="3" eb="5">
      <t>シメイ</t>
    </rPh>
    <phoneticPr fontId="5"/>
  </si>
  <si>
    <t>（役職）</t>
    <rPh sb="1" eb="3">
      <t>ヤクショク</t>
    </rPh>
    <phoneticPr fontId="5"/>
  </si>
  <si>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</si>
  <si>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</si>
  <si>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5"/>
  </si>
  <si>
    <t>　（実施細目　第３条　求人情報発信費　関係）</t>
    <rPh sb="2" eb="4">
      <t>ジッシ</t>
    </rPh>
    <rPh sb="4" eb="6">
      <t>サイモク</t>
    </rPh>
    <rPh sb="7" eb="8">
      <t>ダイ</t>
    </rPh>
    <rPh sb="9" eb="10">
      <t>ジョウ</t>
    </rPh>
    <rPh sb="11" eb="13">
      <t>キュウジン</t>
    </rPh>
    <rPh sb="13" eb="15">
      <t>ジョウホウ</t>
    </rPh>
    <rPh sb="15" eb="17">
      <t>ハッシン</t>
    </rPh>
    <rPh sb="17" eb="18">
      <t>ヒ</t>
    </rPh>
    <rPh sb="19" eb="21">
      <t>カンケイ</t>
    </rPh>
    <phoneticPr fontId="5"/>
  </si>
  <si>
    <t>１．掲載内容、数量</t>
    <rPh sb="2" eb="4">
      <t>ケイサイ</t>
    </rPh>
    <rPh sb="4" eb="6">
      <t>ナイヨウ</t>
    </rPh>
    <rPh sb="7" eb="9">
      <t>スウリョウ</t>
    </rPh>
    <phoneticPr fontId="5"/>
  </si>
  <si>
    <t>4.サイトURL及び成果物の名称</t>
    <rPh sb="8" eb="9">
      <t>オヨ</t>
    </rPh>
    <rPh sb="10" eb="13">
      <t>セイカブツ</t>
    </rPh>
    <rPh sb="14" eb="16">
      <t>メイショウ</t>
    </rPh>
    <phoneticPr fontId="5"/>
  </si>
  <si>
    <t>5.運営会社名</t>
    <phoneticPr fontId="5"/>
  </si>
  <si>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1"/>
  </si>
  <si>
    <t>１．対象職員名、雇用形態</t>
    <rPh sb="2" eb="7">
      <t>タイショウショクインメイ</t>
    </rPh>
    <rPh sb="8" eb="12">
      <t>コヨウケイタイ</t>
    </rPh>
    <phoneticPr fontId="5"/>
  </si>
  <si>
    <t>4.紹介会社名</t>
    <rPh sb="2" eb="4">
      <t>ショウカイ</t>
    </rPh>
    <rPh sb="4" eb="6">
      <t>ガイシャ</t>
    </rPh>
    <phoneticPr fontId="5"/>
  </si>
  <si>
    <t>5.検収成績</t>
    <rPh sb="2" eb="4">
      <t>ケンシュウ</t>
    </rPh>
    <rPh sb="4" eb="6">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</si>
</sst>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0.0%"/>
    <numFmt numFmtId="178" formatCode="gyy\.m\.d"/>
    <numFmt numFmtId="179" formatCode="gggyy&quot;年&quot;m&quot;月&quot;"/>
    <numFmt numFmtId="180" formatCode="#,##0&quot;円&quot;"/>
    <numFmt numFmtId="181" formatCode="gggyy&quot;年&quot;m&quot;月&quot;d&quot;日&quot;"/>
    <numFmt numFmtId="182" formatCode="[$-411]ggge&quot;年&quot;m&quot;月&quot;d&quot;日&quot;;\-;\-;@"/>
    <numFmt numFmtId="183" formatCode="&quot;¥&quot;#,##0_);[Red]\(&quot;¥&quot;#,##0\)"/>
    <numFmt numFmtId="184" formatCode="#,##0&quot;円）&quot;"/>
    <numFmt numFmtId="185" formatCode="[$-411]ggge&quot;年&quot;m&quot;月&quot;d&quot;日&quot;;@"/>
    <numFmt numFmtId="186" formatCode="#,###&quot;円&quot;"/>
    <numFmt numFmtId="187" formatCode="&quot;¥&quot;#,##0.0_);[Red]\(&quot;¥&quot;#,##0.0\)"/>
    <numFmt numFmtId="188" formatCode="[$-800411]ggge&quot;年&quot;m&quot;月&quot;d&quot;日&quot;;@"/>
    <numFmt numFmtId="189" formatCode="0_);[Red]\(0\)"/>
    <numFmt numFmtId="190" formatCode="\ 0;\-0;"/>
    <numFmt numFmtId="191" formatCode="[&lt;=999]000;[&lt;=9999]000\-00;000\-0000"/>
    <numFmt numFmtId="192" formatCode="#,##0_);[Red]\(#,##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sz val="11"/>
      <color theme="1"/>
      <name val="ＭＳ Ｐゴシック"/>
      <family val="2"/>
      <scheme val="minor"/>
    </font>
    <font>
      <sz val="6"/>
      <name val="游ゴシック"/>
      <family val="3"/>
      <charset val="128"/>
    </font>
    <font>
      <sz val="1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2"/>
      <color theme="0" tint="-0.34998626667073579"/>
      <name val="游ゴシック"/>
      <family val="3"/>
      <charset val="128"/>
    </font>
    <font>
      <sz val="7"/>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9"/>
      <color indexed="81"/>
      <name val="游ゴシック"/>
      <family val="3"/>
      <charset val="128"/>
    </font>
    <font>
      <b/>
      <sz val="11"/>
      <name val="游ゴシック"/>
      <family val="3"/>
      <charset val="128"/>
    </font>
    <font>
      <i/>
      <sz val="11"/>
      <name val="游ゴシック"/>
      <family val="3"/>
      <charset val="128"/>
    </font>
    <font>
      <sz val="12"/>
      <color theme="1"/>
      <name val="游ゴシック"/>
      <family val="3"/>
      <charset val="128"/>
    </font>
    <font>
      <u val="double"/>
      <sz val="9"/>
      <color theme="1"/>
      <name val="游ゴシック"/>
      <family val="3"/>
      <charset val="128"/>
    </font>
    <font>
      <b/>
      <u val="doubleAccounting"/>
      <sz val="10"/>
      <name val="游ゴシック"/>
      <family val="3"/>
      <charset val="128"/>
    </font>
    <font>
      <i/>
      <sz val="9"/>
      <color theme="1"/>
      <name val="游ゴシック"/>
      <family val="3"/>
      <charset val="128"/>
    </font>
    <font>
      <sz val="6"/>
      <color theme="1"/>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12" fillId="0" borderId="0">
      <alignment vertical="center"/>
    </xf>
    <xf numFmtId="0" fontId="2" fillId="0" borderId="0">
      <alignment vertical="center"/>
    </xf>
    <xf numFmtId="0" fontId="13" fillId="0" borderId="0">
      <alignment vertical="center"/>
    </xf>
    <xf numFmtId="0" fontId="15" fillId="0" borderId="0">
      <alignment vertical="center"/>
    </xf>
    <xf numFmtId="0" fontId="16" fillId="0" borderId="0" applyNumberFormat="0" applyFill="0" applyBorder="0" applyAlignment="0" applyProtection="0">
      <alignment vertical="center"/>
    </xf>
    <xf numFmtId="0" fontId="1" fillId="0" borderId="0">
      <alignment vertical="center"/>
    </xf>
  </cellStyleXfs>
  <cellXfs count="884">
    <xf numFmtId="0" fontId="0" fillId="0" borderId="0" xfId="0">
      <alignment vertical="center"/>
    </xf>
    <xf numFmtId="0" fontId="18" fillId="0" borderId="0" xfId="0" applyFont="1">
      <alignment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20" fillId="0" borderId="0" xfId="0" applyFont="1">
      <alignment vertical="center"/>
    </xf>
    <xf numFmtId="0" fontId="22" fillId="0" borderId="71" xfId="0" applyFont="1" applyBorder="1" applyAlignment="1">
      <alignment vertical="center" shrinkToFit="1"/>
    </xf>
    <xf numFmtId="0" fontId="22" fillId="0" borderId="79" xfId="0" applyFont="1" applyBorder="1" applyAlignment="1">
      <alignment vertical="center" shrinkToFit="1"/>
    </xf>
    <xf numFmtId="0" fontId="22" fillId="0" borderId="77" xfId="0" applyFont="1" applyBorder="1" applyAlignment="1">
      <alignment vertical="center" shrinkToFit="1"/>
    </xf>
    <xf numFmtId="0" fontId="1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42" fontId="18" fillId="0" borderId="0" xfId="0" applyNumberFormat="1" applyFont="1">
      <alignment vertical="center"/>
    </xf>
    <xf numFmtId="186" fontId="18" fillId="0" borderId="0" xfId="0" applyNumberFormat="1" applyFont="1" applyAlignment="1">
      <alignment vertical="center" shrinkToFit="1"/>
    </xf>
    <xf numFmtId="0" fontId="25"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lignment vertical="center"/>
    </xf>
    <xf numFmtId="0" fontId="25" fillId="0" borderId="1" xfId="0" applyFont="1" applyBorder="1">
      <alignment vertical="center"/>
    </xf>
    <xf numFmtId="0" fontId="26" fillId="0" borderId="0" xfId="0" applyFont="1" applyAlignment="1">
      <alignment horizontal="right" vertical="center"/>
    </xf>
    <xf numFmtId="0" fontId="26" fillId="0" borderId="0" xfId="0" applyFont="1" applyAlignment="1">
      <alignment horizontal="left" vertical="center" wrapText="1"/>
    </xf>
    <xf numFmtId="177" fontId="25" fillId="0" borderId="0" xfId="2" applyNumberFormat="1" applyFont="1" applyFill="1" applyBorder="1" applyAlignment="1" applyProtection="1">
      <alignment horizontal="center" vertical="center"/>
    </xf>
    <xf numFmtId="0" fontId="26" fillId="0" borderId="0" xfId="0" applyFont="1" applyAlignment="1">
      <alignment horizontal="center" vertical="center"/>
    </xf>
    <xf numFmtId="0" fontId="26" fillId="0" borderId="0" xfId="0" applyFont="1">
      <alignment vertical="center"/>
    </xf>
    <xf numFmtId="0" fontId="21" fillId="0" borderId="0" xfId="0" applyFont="1">
      <alignment vertical="center"/>
    </xf>
    <xf numFmtId="0" fontId="27" fillId="0" borderId="0" xfId="0" applyFont="1">
      <alignment vertical="center"/>
    </xf>
    <xf numFmtId="0" fontId="14" fillId="0" borderId="0" xfId="0" applyFont="1" applyAlignment="1">
      <alignment horizontal="center" vertical="center"/>
    </xf>
    <xf numFmtId="0" fontId="25" fillId="0" borderId="0" xfId="0" applyFont="1" applyAlignment="1">
      <alignment horizontal="center" vertical="center" wrapText="1"/>
    </xf>
    <xf numFmtId="0" fontId="23" fillId="0" borderId="0" xfId="0" applyFont="1" applyAlignment="1">
      <alignment horizontal="center" vertical="center" shrinkToFit="1"/>
    </xf>
    <xf numFmtId="0" fontId="28" fillId="0" borderId="0" xfId="0" applyFont="1" applyAlignment="1">
      <alignment vertical="center" wrapText="1"/>
    </xf>
    <xf numFmtId="0" fontId="14" fillId="0" borderId="0" xfId="0" applyFont="1" applyAlignment="1">
      <alignment horizontal="left" vertical="center"/>
    </xf>
    <xf numFmtId="42" fontId="18" fillId="0" borderId="0" xfId="0" applyNumberFormat="1" applyFont="1" applyAlignment="1">
      <alignment horizontal="center" vertical="center" shrinkToFit="1"/>
    </xf>
    <xf numFmtId="186" fontId="19" fillId="0" borderId="0" xfId="0" applyNumberFormat="1" applyFont="1" applyAlignment="1">
      <alignment vertical="center" shrinkToFit="1"/>
    </xf>
    <xf numFmtId="178" fontId="26" fillId="0" borderId="0" xfId="0" applyNumberFormat="1" applyFont="1" applyAlignment="1">
      <alignment vertical="center" shrinkToFit="1"/>
    </xf>
    <xf numFmtId="179" fontId="18" fillId="0" borderId="0" xfId="0" applyNumberFormat="1" applyFont="1" applyAlignment="1">
      <alignment vertical="center" shrinkToFit="1"/>
    </xf>
    <xf numFmtId="42" fontId="26" fillId="0" borderId="0" xfId="0" applyNumberFormat="1" applyFont="1" applyAlignment="1">
      <alignment vertical="center" shrinkToFit="1"/>
    </xf>
    <xf numFmtId="0" fontId="21" fillId="0" borderId="0" xfId="0" applyFont="1" applyAlignment="1">
      <alignment horizontal="left" vertical="center"/>
    </xf>
    <xf numFmtId="0" fontId="22" fillId="0" borderId="69" xfId="0" applyFont="1" applyBorder="1">
      <alignment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51" xfId="0" applyFont="1" applyBorder="1">
      <alignment vertical="center"/>
    </xf>
    <xf numFmtId="0" fontId="19" fillId="0" borderId="0" xfId="0" applyFont="1" applyAlignment="1" applyProtection="1">
      <alignment vertical="top" wrapText="1"/>
      <protection locked="0"/>
    </xf>
    <xf numFmtId="177" fontId="25" fillId="0" borderId="0" xfId="2" applyNumberFormat="1" applyFont="1" applyFill="1" applyBorder="1" applyAlignment="1">
      <alignment horizontal="center" vertical="center"/>
    </xf>
    <xf numFmtId="186" fontId="19" fillId="0" borderId="0" xfId="0" applyNumberFormat="1" applyFont="1" applyAlignment="1" applyProtection="1">
      <alignment vertical="center" shrinkToFit="1"/>
      <protection locked="0"/>
    </xf>
    <xf numFmtId="0" fontId="18" fillId="0" borderId="0" xfId="0" applyFont="1" applyProtection="1">
      <alignment vertical="center"/>
      <protection locked="0"/>
    </xf>
    <xf numFmtId="0" fontId="18" fillId="0" borderId="12" xfId="0" applyFont="1" applyBorder="1" applyProtection="1">
      <alignment vertical="center"/>
      <protection locked="0"/>
    </xf>
    <xf numFmtId="0" fontId="33" fillId="0" borderId="0" xfId="0" applyFont="1" applyAlignment="1">
      <alignment vertical="top"/>
    </xf>
    <xf numFmtId="181" fontId="21" fillId="0" borderId="0" xfId="0" applyNumberFormat="1" applyFont="1" applyAlignment="1">
      <alignment vertical="center" shrinkToFit="1"/>
    </xf>
    <xf numFmtId="0" fontId="21" fillId="0" borderId="0" xfId="0" applyFont="1" applyAlignment="1">
      <alignment horizontal="justify" vertical="center"/>
    </xf>
    <xf numFmtId="0" fontId="29" fillId="0" borderId="0" xfId="0" applyFont="1">
      <alignment vertical="center"/>
    </xf>
    <xf numFmtId="0" fontId="33" fillId="0" borderId="0" xfId="0" applyFont="1" applyAlignment="1">
      <alignment horizontal="center" vertical="center"/>
    </xf>
    <xf numFmtId="0" fontId="21" fillId="0" borderId="0" xfId="0" applyFont="1" applyAlignment="1">
      <alignment vertical="top" wrapText="1"/>
    </xf>
    <xf numFmtId="180" fontId="21" fillId="0" borderId="0" xfId="0" applyNumberFormat="1" applyFont="1">
      <alignment vertical="center"/>
    </xf>
    <xf numFmtId="180" fontId="34" fillId="0" borderId="0" xfId="0" applyNumberFormat="1" applyFont="1">
      <alignment vertical="center"/>
    </xf>
    <xf numFmtId="0" fontId="18" fillId="0" borderId="0" xfId="4" applyFont="1">
      <alignment vertical="center"/>
    </xf>
    <xf numFmtId="0" fontId="24" fillId="0" borderId="0" xfId="4" applyFont="1">
      <alignment vertical="center"/>
    </xf>
    <xf numFmtId="0" fontId="35" fillId="0" borderId="0" xfId="4" applyFont="1">
      <alignment vertical="center"/>
    </xf>
    <xf numFmtId="0" fontId="26" fillId="0" borderId="0" xfId="4" applyFont="1">
      <alignment vertical="center"/>
    </xf>
    <xf numFmtId="0" fontId="26" fillId="0" borderId="12" xfId="4" applyFont="1" applyBorder="1" applyAlignment="1">
      <alignment vertical="center" shrinkToFit="1"/>
    </xf>
    <xf numFmtId="0" fontId="26" fillId="0" borderId="12" xfId="0" applyFont="1" applyBorder="1" applyAlignment="1">
      <alignment horizontal="left" vertical="center" shrinkToFit="1"/>
    </xf>
    <xf numFmtId="0" fontId="26" fillId="0" borderId="0" xfId="0" applyFont="1" applyAlignment="1">
      <alignment vertical="center" shrinkToFit="1"/>
    </xf>
    <xf numFmtId="0" fontId="26" fillId="0" borderId="0" xfId="0" applyFont="1" applyAlignment="1">
      <alignment horizontal="left" vertical="center" shrinkToFit="1"/>
    </xf>
    <xf numFmtId="186" fontId="26" fillId="0" borderId="46" xfId="0" applyNumberFormat="1" applyFont="1" applyBorder="1" applyAlignment="1">
      <alignment horizontal="right" vertical="center" shrinkToFit="1"/>
    </xf>
    <xf numFmtId="186" fontId="26" fillId="0" borderId="0" xfId="0" applyNumberFormat="1" applyFont="1" applyAlignment="1">
      <alignment horizontal="right" vertical="center" shrinkToFit="1"/>
    </xf>
    <xf numFmtId="186" fontId="26" fillId="0" borderId="30" xfId="0" applyNumberFormat="1" applyFont="1" applyBorder="1" applyAlignment="1">
      <alignment horizontal="right" vertical="center" shrinkToFit="1"/>
    </xf>
    <xf numFmtId="0" fontId="26" fillId="0" borderId="0" xfId="0" applyFont="1" applyAlignment="1">
      <alignment horizontal="center" vertical="center" shrinkToFit="1"/>
    </xf>
    <xf numFmtId="0" fontId="26" fillId="0" borderId="30" xfId="0" applyFont="1" applyBorder="1" applyAlignment="1">
      <alignment horizontal="center" vertical="center" shrinkToFit="1"/>
    </xf>
    <xf numFmtId="179" fontId="26" fillId="0" borderId="0" xfId="0" applyNumberFormat="1" applyFont="1" applyAlignment="1">
      <alignment horizontal="right" vertical="center" shrinkToFit="1"/>
    </xf>
    <xf numFmtId="0" fontId="26" fillId="0" borderId="49" xfId="0" applyFont="1" applyBorder="1" applyAlignment="1">
      <alignment horizontal="left" vertical="center" shrinkToFit="1"/>
    </xf>
    <xf numFmtId="0" fontId="26" fillId="0" borderId="0" xfId="4" applyFont="1" applyAlignment="1">
      <alignment vertical="center" textRotation="255"/>
    </xf>
    <xf numFmtId="0" fontId="26" fillId="0" borderId="12" xfId="4" applyFont="1" applyBorder="1">
      <alignment vertical="center"/>
    </xf>
    <xf numFmtId="179" fontId="26" fillId="0" borderId="0" xfId="0" applyNumberFormat="1" applyFont="1" applyAlignment="1">
      <alignment vertical="center" shrinkToFit="1"/>
    </xf>
    <xf numFmtId="0" fontId="26" fillId="0" borderId="49" xfId="0" applyFont="1" applyBorder="1" applyAlignment="1">
      <alignment vertical="center" shrinkToFit="1"/>
    </xf>
    <xf numFmtId="0" fontId="26" fillId="0" borderId="84" xfId="0" applyFont="1" applyBorder="1" applyAlignment="1">
      <alignment horizontal="left" vertical="center" shrinkToFit="1"/>
    </xf>
    <xf numFmtId="179" fontId="26" fillId="0" borderId="64" xfId="0" applyNumberFormat="1" applyFont="1" applyBorder="1" applyAlignment="1">
      <alignment vertical="center" shrinkToFit="1"/>
    </xf>
    <xf numFmtId="0" fontId="26" fillId="0" borderId="64" xfId="0" applyFont="1" applyBorder="1" applyAlignment="1">
      <alignment vertical="center" shrinkToFit="1"/>
    </xf>
    <xf numFmtId="0" fontId="26" fillId="0" borderId="67" xfId="0" applyFont="1" applyBorder="1" applyAlignment="1">
      <alignment vertical="center" shrinkToFit="1"/>
    </xf>
    <xf numFmtId="0" fontId="38" fillId="0" borderId="0" xfId="4" applyFont="1" applyAlignment="1">
      <alignment vertical="top" wrapText="1"/>
    </xf>
    <xf numFmtId="0" fontId="38" fillId="0" borderId="0" xfId="4" applyFont="1">
      <alignment vertical="center"/>
    </xf>
    <xf numFmtId="0" fontId="26" fillId="0" borderId="0" xfId="4" applyFont="1" applyAlignment="1">
      <alignment vertical="center" shrinkToFit="1"/>
    </xf>
    <xf numFmtId="0" fontId="35" fillId="0" borderId="17" xfId="4" applyFont="1" applyBorder="1">
      <alignment vertical="center"/>
    </xf>
    <xf numFmtId="0" fontId="26" fillId="0" borderId="38" xfId="4" applyFont="1" applyBorder="1" applyAlignment="1">
      <alignment vertical="center" shrinkToFit="1"/>
    </xf>
    <xf numFmtId="0" fontId="35" fillId="0" borderId="17" xfId="4" applyFont="1" applyBorder="1" applyAlignment="1">
      <alignment vertical="center" shrinkToFit="1"/>
    </xf>
    <xf numFmtId="0" fontId="26" fillId="0" borderId="17" xfId="4" applyFont="1" applyBorder="1" applyAlignment="1">
      <alignment vertical="center" shrinkToFit="1"/>
    </xf>
    <xf numFmtId="0" fontId="35" fillId="0" borderId="22" xfId="4" applyFont="1" applyBorder="1">
      <alignment vertical="center"/>
    </xf>
    <xf numFmtId="0" fontId="18" fillId="0" borderId="0" xfId="4" applyFont="1" applyAlignment="1">
      <alignment horizontal="center" vertical="center"/>
    </xf>
    <xf numFmtId="0" fontId="35" fillId="0" borderId="0" xfId="4" applyFont="1" applyAlignment="1">
      <alignment horizontal="center" vertical="center"/>
    </xf>
    <xf numFmtId="0" fontId="26" fillId="6" borderId="20" xfId="4" applyFont="1" applyFill="1" applyBorder="1">
      <alignment vertical="center"/>
    </xf>
    <xf numFmtId="0" fontId="26" fillId="6" borderId="32" xfId="4" applyFont="1" applyFill="1" applyBorder="1">
      <alignment vertical="center"/>
    </xf>
    <xf numFmtId="0" fontId="26" fillId="0" borderId="20" xfId="4" applyFont="1" applyBorder="1">
      <alignment vertical="center"/>
    </xf>
    <xf numFmtId="0" fontId="26" fillId="0" borderId="32" xfId="4" applyFont="1" applyBorder="1">
      <alignment vertical="center"/>
    </xf>
    <xf numFmtId="0" fontId="33" fillId="0" borderId="0" xfId="7" applyFont="1" applyAlignment="1">
      <alignment vertical="top"/>
    </xf>
    <xf numFmtId="0" fontId="21" fillId="0" borderId="0" xfId="7" applyFont="1">
      <alignment vertical="center"/>
    </xf>
    <xf numFmtId="181" fontId="21" fillId="0" borderId="0" xfId="7" applyNumberFormat="1" applyFont="1" applyAlignment="1">
      <alignment vertical="center" shrinkToFit="1"/>
    </xf>
    <xf numFmtId="0" fontId="21" fillId="0" borderId="0" xfId="7" applyFont="1" applyAlignment="1">
      <alignment horizontal="justify" vertical="center"/>
    </xf>
    <xf numFmtId="0" fontId="21" fillId="0" borderId="0" xfId="7" applyFont="1" applyAlignment="1">
      <alignment horizontal="left" vertical="center"/>
    </xf>
    <xf numFmtId="0" fontId="33" fillId="0" borderId="0" xfId="7" applyFont="1" applyAlignment="1">
      <alignment horizontal="center" vertical="center"/>
    </xf>
    <xf numFmtId="0" fontId="21" fillId="0" borderId="0" xfId="7" applyFont="1" applyAlignment="1">
      <alignment vertical="justify" wrapText="1"/>
    </xf>
    <xf numFmtId="0" fontId="21" fillId="0" borderId="0" xfId="7" applyFont="1" applyAlignment="1">
      <alignment horizontal="center" vertical="center" wrapText="1"/>
    </xf>
    <xf numFmtId="180" fontId="21" fillId="0" borderId="0" xfId="7" applyNumberFormat="1" applyFont="1" applyAlignment="1">
      <alignment vertical="center" wrapText="1" shrinkToFit="1"/>
    </xf>
    <xf numFmtId="180" fontId="21" fillId="0" borderId="0" xfId="7" applyNumberFormat="1" applyFont="1">
      <alignment vertical="center"/>
    </xf>
    <xf numFmtId="0" fontId="21" fillId="0" borderId="0" xfId="8" applyFont="1">
      <alignment vertical="center"/>
    </xf>
    <xf numFmtId="0" fontId="33" fillId="0" borderId="0" xfId="0" applyFont="1">
      <alignment vertical="center"/>
    </xf>
    <xf numFmtId="182" fontId="21" fillId="0" borderId="0" xfId="0" applyNumberFormat="1" applyFont="1" applyAlignment="1">
      <alignment horizontal="distributed" vertical="center" shrinkToFit="1"/>
    </xf>
    <xf numFmtId="0" fontId="21" fillId="0" borderId="0" xfId="0" applyFont="1" applyAlignment="1">
      <alignment horizontal="right" vertical="center"/>
    </xf>
    <xf numFmtId="0" fontId="21" fillId="0" borderId="0" xfId="0" applyFont="1" applyAlignment="1">
      <alignment horizontal="left" vertical="center" wrapText="1"/>
    </xf>
    <xf numFmtId="180" fontId="41" fillId="0" borderId="0" xfId="0" applyNumberFormat="1" applyFont="1">
      <alignment vertical="center"/>
    </xf>
    <xf numFmtId="0" fontId="21" fillId="0" borderId="0" xfId="0" applyFont="1" applyAlignment="1">
      <alignment vertical="center" wrapText="1"/>
    </xf>
    <xf numFmtId="0" fontId="21" fillId="0" borderId="0" xfId="0" applyFont="1" applyAlignment="1">
      <alignment horizontal="right" vertical="center" shrinkToFit="1"/>
    </xf>
    <xf numFmtId="0" fontId="21" fillId="0" borderId="0" xfId="0" applyFont="1" applyAlignment="1">
      <alignment vertical="top" wrapText="1" shrinkToFit="1"/>
    </xf>
    <xf numFmtId="38" fontId="21" fillId="0" borderId="0" xfId="3" applyFont="1" applyFill="1" applyAlignment="1">
      <alignment vertical="center"/>
    </xf>
    <xf numFmtId="38" fontId="21" fillId="0" borderId="0" xfId="3" applyFont="1" applyFill="1" applyAlignment="1">
      <alignment horizontal="right" vertical="center"/>
    </xf>
    <xf numFmtId="0" fontId="21" fillId="0" borderId="0" xfId="0" applyFont="1" applyAlignment="1">
      <alignment horizontal="center" vertical="center" shrinkToFit="1"/>
    </xf>
    <xf numFmtId="181" fontId="21" fillId="0" borderId="0" xfId="0" applyNumberFormat="1" applyFont="1">
      <alignment vertical="center"/>
    </xf>
    <xf numFmtId="181" fontId="21" fillId="0" borderId="0" xfId="0" applyNumberFormat="1"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top"/>
    </xf>
    <xf numFmtId="0" fontId="21" fillId="0" borderId="0" xfId="0" applyFont="1" applyAlignment="1">
      <alignment vertical="top"/>
    </xf>
    <xf numFmtId="0" fontId="21" fillId="0" borderId="0" xfId="0" applyFont="1" applyAlignment="1">
      <alignment vertical="top" shrinkToFit="1"/>
    </xf>
    <xf numFmtId="0" fontId="21" fillId="0" borderId="0" xfId="0" applyFont="1" applyAlignment="1">
      <alignment vertical="center" shrinkToFit="1"/>
    </xf>
    <xf numFmtId="14" fontId="45" fillId="5" borderId="0" xfId="0" applyNumberFormat="1" applyFont="1" applyFill="1">
      <alignment vertical="center"/>
    </xf>
    <xf numFmtId="0" fontId="19" fillId="0" borderId="0" xfId="0" applyFont="1" applyAlignment="1" applyProtection="1">
      <alignment horizontal="left" vertical="top" wrapText="1"/>
      <protection locked="0"/>
    </xf>
    <xf numFmtId="186" fontId="18" fillId="2" borderId="3" xfId="0" applyNumberFormat="1" applyFont="1" applyFill="1" applyBorder="1" applyAlignment="1">
      <alignment horizontal="center" vertical="center" shrinkToFit="1"/>
    </xf>
    <xf numFmtId="186" fontId="18" fillId="4" borderId="3" xfId="0" applyNumberFormat="1"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49" fontId="18" fillId="2" borderId="3" xfId="0" quotePrefix="1" applyNumberFormat="1" applyFont="1" applyFill="1" applyBorder="1" applyAlignment="1">
      <alignment horizontal="left" vertical="center" shrinkToFit="1"/>
    </xf>
    <xf numFmtId="49" fontId="18" fillId="2" borderId="3" xfId="0" applyNumberFormat="1"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18" fillId="0" borderId="3" xfId="0" applyFont="1" applyBorder="1" applyAlignment="1">
      <alignment horizontal="center" vertical="center" shrinkToFit="1"/>
    </xf>
    <xf numFmtId="0" fontId="18" fillId="2" borderId="2"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22" fillId="2" borderId="28"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1" fillId="0" borderId="74" xfId="0" applyFont="1" applyBorder="1" applyAlignment="1">
      <alignment horizontal="center" vertical="center" shrinkToFit="1"/>
    </xf>
    <xf numFmtId="0" fontId="21" fillId="0" borderId="78" xfId="0" applyFont="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49" fontId="18" fillId="2" borderId="2" xfId="0" applyNumberFormat="1" applyFont="1" applyFill="1" applyBorder="1" applyAlignment="1">
      <alignment horizontal="left" vertical="center" shrinkToFit="1"/>
    </xf>
    <xf numFmtId="49" fontId="18" fillId="2" borderId="7" xfId="0" applyNumberFormat="1" applyFont="1" applyFill="1" applyBorder="1" applyAlignment="1">
      <alignment horizontal="left" vertical="center" shrinkToFit="1"/>
    </xf>
    <xf numFmtId="49" fontId="18" fillId="2" borderId="8" xfId="0" applyNumberFormat="1" applyFont="1" applyFill="1" applyBorder="1" applyAlignment="1">
      <alignment horizontal="left" vertical="center" shrinkToFit="1"/>
    </xf>
    <xf numFmtId="0" fontId="18" fillId="0" borderId="75" xfId="0" applyFont="1" applyBorder="1" applyAlignment="1">
      <alignment horizontal="left" vertical="center" shrinkToFit="1"/>
    </xf>
    <xf numFmtId="0" fontId="18" fillId="0" borderId="76" xfId="0" applyFont="1" applyBorder="1" applyAlignment="1">
      <alignment horizontal="left" vertical="center" shrinkToFit="1"/>
    </xf>
    <xf numFmtId="0" fontId="18" fillId="4" borderId="76" xfId="0" applyFont="1" applyFill="1" applyBorder="1" applyAlignment="1">
      <alignment horizontal="right" vertical="center" shrinkToFit="1"/>
    </xf>
    <xf numFmtId="0" fontId="18" fillId="4" borderId="77" xfId="0" applyFont="1" applyFill="1" applyBorder="1" applyAlignment="1">
      <alignment horizontal="right" vertical="center" shrinkToFit="1"/>
    </xf>
    <xf numFmtId="58" fontId="18" fillId="2" borderId="3" xfId="0" applyNumberFormat="1" applyFont="1" applyFill="1" applyBorder="1" applyAlignment="1">
      <alignment horizontal="left" vertical="center" shrinkToFit="1"/>
    </xf>
    <xf numFmtId="0" fontId="21" fillId="0" borderId="68"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70" xfId="0" applyFont="1" applyBorder="1" applyAlignment="1">
      <alignment horizontal="center" vertical="center" shrinkToFit="1"/>
    </xf>
    <xf numFmtId="0" fontId="18" fillId="0" borderId="6" xfId="0" applyFont="1" applyBorder="1" applyAlignment="1">
      <alignment horizontal="right" vertical="center" shrinkToFit="1"/>
    </xf>
    <xf numFmtId="0" fontId="18" fillId="0" borderId="17" xfId="0" applyFont="1" applyBorder="1" applyAlignment="1">
      <alignment horizontal="right" vertical="center" shrinkToFit="1"/>
    </xf>
    <xf numFmtId="0" fontId="23" fillId="0" borderId="0" xfId="0" applyFont="1" applyAlignment="1">
      <alignment horizontal="left" vertical="center" shrinkToFit="1"/>
    </xf>
    <xf numFmtId="0" fontId="18" fillId="4" borderId="3" xfId="0" applyFont="1" applyFill="1" applyBorder="1" applyAlignment="1">
      <alignment horizontal="right" vertical="center"/>
    </xf>
    <xf numFmtId="0" fontId="18" fillId="0" borderId="6" xfId="0" applyFont="1" applyBorder="1" applyAlignment="1">
      <alignment horizontal="center" vertical="center" shrinkToFit="1"/>
    </xf>
    <xf numFmtId="0" fontId="18" fillId="0" borderId="17" xfId="0" applyFont="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8" xfId="0" applyFont="1" applyFill="1" applyBorder="1" applyAlignment="1">
      <alignment horizontal="center" vertical="center" shrinkToFit="1"/>
    </xf>
    <xf numFmtId="191" fontId="18" fillId="2" borderId="3" xfId="0" applyNumberFormat="1" applyFont="1" applyFill="1" applyBorder="1" applyAlignment="1">
      <alignment horizontal="left" vertical="center" shrinkToFit="1"/>
    </xf>
    <xf numFmtId="185" fontId="18" fillId="2" borderId="2" xfId="0" applyNumberFormat="1" applyFont="1" applyFill="1" applyBorder="1" applyAlignment="1">
      <alignment horizontal="left" vertical="center" shrinkToFit="1"/>
    </xf>
    <xf numFmtId="185" fontId="18" fillId="2" borderId="7" xfId="0" applyNumberFormat="1" applyFont="1" applyFill="1" applyBorder="1" applyAlignment="1">
      <alignment horizontal="left" vertical="center" shrinkToFit="1"/>
    </xf>
    <xf numFmtId="185" fontId="18" fillId="2" borderId="8" xfId="0" applyNumberFormat="1" applyFont="1" applyFill="1" applyBorder="1" applyAlignment="1">
      <alignment horizontal="left" vertical="center" shrinkToFit="1"/>
    </xf>
    <xf numFmtId="0" fontId="19"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8" fillId="0" borderId="38" xfId="0" applyFont="1" applyBorder="1" applyAlignment="1">
      <alignment horizontal="center" vertical="center" shrinkToFit="1"/>
    </xf>
    <xf numFmtId="0" fontId="22" fillId="4" borderId="37" xfId="0" applyFont="1" applyFill="1" applyBorder="1" applyAlignment="1">
      <alignment horizontal="center" vertical="center" shrinkToFit="1"/>
    </xf>
    <xf numFmtId="0" fontId="22" fillId="4" borderId="38" xfId="0" applyFont="1" applyFill="1" applyBorder="1" applyAlignment="1">
      <alignment horizontal="center" vertical="center" shrinkToFit="1"/>
    </xf>
    <xf numFmtId="0" fontId="18" fillId="0" borderId="3" xfId="0" applyFont="1" applyBorder="1" applyAlignment="1">
      <alignment horizontal="center" vertical="center"/>
    </xf>
    <xf numFmtId="0" fontId="18" fillId="4" borderId="3" xfId="0" applyFont="1" applyFill="1" applyBorder="1" applyAlignment="1">
      <alignment horizontal="center" vertical="center" shrinkToFit="1"/>
    </xf>
    <xf numFmtId="0" fontId="18" fillId="0" borderId="19"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0" xfId="0" applyFont="1" applyAlignment="1">
      <alignment horizontal="left" vertical="center" shrinkToFit="1"/>
    </xf>
    <xf numFmtId="0" fontId="18" fillId="0" borderId="30" xfId="0" applyFont="1" applyBorder="1" applyAlignment="1">
      <alignment horizontal="left" vertical="center" shrinkToFit="1"/>
    </xf>
    <xf numFmtId="0" fontId="26" fillId="5" borderId="3" xfId="0" applyFont="1" applyFill="1" applyBorder="1" applyAlignment="1">
      <alignment horizontal="center" vertical="center" wrapText="1"/>
    </xf>
    <xf numFmtId="0" fontId="18"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182" fontId="18" fillId="2" borderId="3" xfId="0" applyNumberFormat="1" applyFont="1" applyFill="1" applyBorder="1" applyAlignment="1" applyProtection="1">
      <alignment horizontal="center" vertical="center" shrinkToFit="1"/>
      <protection locked="0"/>
    </xf>
    <xf numFmtId="186" fontId="24" fillId="4" borderId="3" xfId="0" applyNumberFormat="1" applyFont="1" applyFill="1" applyBorder="1" applyAlignment="1">
      <alignment horizontal="center" vertical="center"/>
    </xf>
    <xf numFmtId="0" fontId="18" fillId="0" borderId="0" xfId="0" applyFont="1" applyAlignment="1">
      <alignment horizontal="left" vertical="center"/>
    </xf>
    <xf numFmtId="0" fontId="19" fillId="0" borderId="3" xfId="0" applyFont="1" applyBorder="1" applyAlignment="1">
      <alignment horizontal="center" vertical="center" wrapText="1" shrinkToFit="1"/>
    </xf>
    <xf numFmtId="0" fontId="19" fillId="0" borderId="3" xfId="0" applyFont="1" applyBorder="1" applyAlignment="1">
      <alignment horizontal="center" vertical="center" shrinkToFit="1"/>
    </xf>
    <xf numFmtId="180" fontId="26" fillId="4" borderId="3" xfId="0" applyNumberFormat="1" applyFont="1" applyFill="1" applyBorder="1" applyAlignment="1">
      <alignment horizontal="right" vertical="center" shrinkToFit="1"/>
    </xf>
    <xf numFmtId="0" fontId="18" fillId="4" borderId="3" xfId="0" applyFont="1" applyFill="1" applyBorder="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2" borderId="3" xfId="0" applyFont="1" applyFill="1" applyBorder="1" applyAlignment="1">
      <alignment horizontal="center" vertical="center" shrinkToFit="1"/>
    </xf>
    <xf numFmtId="49" fontId="18" fillId="2" borderId="3" xfId="0" applyNumberFormat="1" applyFont="1" applyFill="1" applyBorder="1" applyAlignment="1">
      <alignment horizontal="center" vertical="center" shrinkToFit="1"/>
    </xf>
    <xf numFmtId="180" fontId="26" fillId="2" borderId="3" xfId="0" applyNumberFormat="1" applyFont="1" applyFill="1" applyBorder="1" applyAlignment="1">
      <alignment horizontal="right" vertical="center" shrinkToFit="1"/>
    </xf>
    <xf numFmtId="186" fontId="26" fillId="4" borderId="3" xfId="0" applyNumberFormat="1" applyFont="1" applyFill="1" applyBorder="1" applyAlignment="1">
      <alignment horizontal="right" vertical="center" shrinkToFit="1"/>
    </xf>
    <xf numFmtId="178" fontId="18" fillId="2" borderId="3" xfId="0" applyNumberFormat="1" applyFont="1" applyFill="1" applyBorder="1" applyAlignment="1">
      <alignment horizontal="center" vertical="center" shrinkToFit="1"/>
    </xf>
    <xf numFmtId="179" fontId="18" fillId="4" borderId="3" xfId="0" applyNumberFormat="1" applyFont="1" applyFill="1" applyBorder="1" applyAlignment="1">
      <alignment horizontal="center" vertical="center" shrinkToFit="1"/>
    </xf>
    <xf numFmtId="49" fontId="18" fillId="2" borderId="2" xfId="0" applyNumberFormat="1" applyFont="1" applyFill="1" applyBorder="1" applyAlignment="1">
      <alignment horizontal="center"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xf>
    <xf numFmtId="0" fontId="23" fillId="0" borderId="9" xfId="0" applyFont="1" applyBorder="1" applyAlignment="1">
      <alignment horizontal="center" vertical="center"/>
    </xf>
    <xf numFmtId="0" fontId="23" fillId="0" borderId="23" xfId="0" applyFont="1" applyBorder="1" applyAlignment="1">
      <alignment horizontal="center" vertical="center"/>
    </xf>
    <xf numFmtId="0" fontId="14" fillId="0" borderId="0" xfId="0" applyFont="1" applyAlignment="1">
      <alignment horizontal="center" vertical="center"/>
    </xf>
    <xf numFmtId="190" fontId="26" fillId="3" borderId="11" xfId="0" applyNumberFormat="1" applyFont="1" applyFill="1" applyBorder="1" applyAlignment="1">
      <alignment horizontal="left" vertical="center" shrinkToFit="1"/>
    </xf>
    <xf numFmtId="190" fontId="26" fillId="3" borderId="18" xfId="0" applyNumberFormat="1" applyFont="1" applyFill="1" applyBorder="1" applyAlignment="1">
      <alignment horizontal="left" vertical="center" shrinkToFit="1"/>
    </xf>
    <xf numFmtId="190" fontId="26" fillId="3" borderId="29" xfId="0" applyNumberFormat="1" applyFont="1" applyFill="1" applyBorder="1" applyAlignment="1">
      <alignment horizontal="left" vertical="center" shrinkToFit="1"/>
    </xf>
    <xf numFmtId="190" fontId="26" fillId="3" borderId="12" xfId="0" applyNumberFormat="1" applyFont="1" applyFill="1" applyBorder="1" applyAlignment="1">
      <alignment horizontal="left" vertical="center" shrinkToFit="1"/>
    </xf>
    <xf numFmtId="190" fontId="26" fillId="3" borderId="0" xfId="0" applyNumberFormat="1" applyFont="1" applyFill="1" applyAlignment="1">
      <alignment horizontal="left" vertical="center" shrinkToFit="1"/>
    </xf>
    <xf numFmtId="190" fontId="26" fillId="3" borderId="30" xfId="0" applyNumberFormat="1" applyFont="1" applyFill="1" applyBorder="1" applyAlignment="1">
      <alignment horizontal="left" vertical="center" shrinkToFit="1"/>
    </xf>
    <xf numFmtId="190" fontId="26" fillId="3" borderId="13" xfId="0" applyNumberFormat="1" applyFont="1" applyFill="1" applyBorder="1" applyAlignment="1">
      <alignment horizontal="left" vertical="center" shrinkToFit="1"/>
    </xf>
    <xf numFmtId="190" fontId="26" fillId="3" borderId="19" xfId="0" applyNumberFormat="1" applyFont="1" applyFill="1" applyBorder="1" applyAlignment="1">
      <alignment horizontal="left" vertical="center" shrinkToFit="1"/>
    </xf>
    <xf numFmtId="190" fontId="26" fillId="3" borderId="31" xfId="0" applyNumberFormat="1" applyFont="1" applyFill="1" applyBorder="1" applyAlignment="1">
      <alignment horizontal="left" vertical="center" shrinkToFit="1"/>
    </xf>
    <xf numFmtId="0" fontId="26" fillId="0" borderId="2" xfId="4" applyFont="1" applyBorder="1" applyAlignment="1">
      <alignment horizontal="center" vertical="center"/>
    </xf>
    <xf numFmtId="0" fontId="26" fillId="0" borderId="7" xfId="4" applyFont="1" applyBorder="1" applyAlignment="1">
      <alignment horizontal="center" vertical="center"/>
    </xf>
    <xf numFmtId="0" fontId="26" fillId="0" borderId="8" xfId="4" applyFont="1" applyBorder="1" applyAlignment="1">
      <alignment horizontal="center" vertical="center"/>
    </xf>
    <xf numFmtId="0" fontId="26" fillId="2" borderId="2" xfId="4" applyFont="1" applyFill="1" applyBorder="1" applyAlignment="1">
      <alignment horizontal="center" vertical="center" shrinkToFit="1"/>
    </xf>
    <xf numFmtId="0" fontId="26" fillId="2" borderId="7" xfId="4" applyFont="1" applyFill="1" applyBorder="1" applyAlignment="1">
      <alignment horizontal="center" vertical="center" shrinkToFit="1"/>
    </xf>
    <xf numFmtId="0" fontId="26" fillId="2" borderId="8" xfId="4" applyFont="1" applyFill="1" applyBorder="1" applyAlignment="1">
      <alignment horizontal="center" vertical="center" shrinkToFit="1"/>
    </xf>
    <xf numFmtId="0" fontId="26" fillId="2" borderId="2" xfId="4" applyFont="1" applyFill="1" applyBorder="1" applyAlignment="1">
      <alignment horizontal="center" vertical="center"/>
    </xf>
    <xf numFmtId="0" fontId="26" fillId="2" borderId="7" xfId="4" applyFont="1" applyFill="1" applyBorder="1" applyAlignment="1">
      <alignment horizontal="center" vertical="center"/>
    </xf>
    <xf numFmtId="0" fontId="26" fillId="2" borderId="8" xfId="4" applyFont="1" applyFill="1" applyBorder="1" applyAlignment="1">
      <alignment horizontal="center" vertical="center"/>
    </xf>
    <xf numFmtId="0" fontId="26" fillId="0" borderId="26" xfId="4" applyFont="1" applyBorder="1" applyAlignment="1">
      <alignment horizontal="center" vertical="center"/>
    </xf>
    <xf numFmtId="0" fontId="25" fillId="0" borderId="3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1" xfId="0" applyFont="1" applyBorder="1" applyAlignment="1">
      <alignment horizontal="center" vertical="center" wrapText="1"/>
    </xf>
    <xf numFmtId="0" fontId="23" fillId="2" borderId="33"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29"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5" fillId="0" borderId="18" xfId="0" applyFont="1" applyBorder="1" applyAlignment="1">
      <alignment horizontal="center" vertical="center"/>
    </xf>
    <xf numFmtId="0" fontId="25" fillId="0" borderId="29" xfId="0" applyFont="1" applyBorder="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Border="1" applyAlignment="1">
      <alignment horizontal="center" vertical="center"/>
    </xf>
    <xf numFmtId="0" fontId="28" fillId="2" borderId="33" xfId="0" applyFont="1" applyFill="1" applyBorder="1" applyAlignment="1">
      <alignment vertical="center" wrapText="1"/>
    </xf>
    <xf numFmtId="0" fontId="28" fillId="2" borderId="18" xfId="0" applyFont="1" applyFill="1" applyBorder="1" applyAlignment="1">
      <alignment vertical="center" wrapText="1"/>
    </xf>
    <xf numFmtId="0" fontId="28" fillId="2" borderId="39" xfId="0" applyFont="1" applyFill="1" applyBorder="1" applyAlignment="1">
      <alignment vertical="center" wrapText="1"/>
    </xf>
    <xf numFmtId="0" fontId="28" fillId="2" borderId="34" xfId="0" applyFont="1" applyFill="1" applyBorder="1" applyAlignment="1">
      <alignment vertical="center" wrapText="1"/>
    </xf>
    <xf numFmtId="0" fontId="28" fillId="2" borderId="19" xfId="0" applyFont="1" applyFill="1" applyBorder="1" applyAlignment="1">
      <alignment vertical="center" wrapText="1"/>
    </xf>
    <xf numFmtId="0" fontId="28" fillId="2" borderId="40" xfId="0" applyFont="1" applyFill="1" applyBorder="1" applyAlignment="1">
      <alignment vertical="center" wrapTex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8" fillId="0" borderId="7" xfId="0" applyFont="1" applyBorder="1" applyAlignment="1">
      <alignment horizontal="center" vertical="center"/>
    </xf>
    <xf numFmtId="0" fontId="21" fillId="0" borderId="19" xfId="0" applyFont="1" applyBorder="1" applyAlignment="1">
      <alignment horizontal="left" vertical="center"/>
    </xf>
    <xf numFmtId="186" fontId="19" fillId="4" borderId="2" xfId="0" applyNumberFormat="1" applyFont="1" applyFill="1" applyBorder="1" applyAlignment="1">
      <alignment horizontal="center" vertical="center" shrinkToFit="1"/>
    </xf>
    <xf numFmtId="186" fontId="19" fillId="4" borderId="7" xfId="0" applyNumberFormat="1" applyFont="1" applyFill="1" applyBorder="1" applyAlignment="1">
      <alignment horizontal="center" vertical="center" shrinkToFit="1"/>
    </xf>
    <xf numFmtId="186" fontId="19" fillId="4" borderId="8" xfId="0" applyNumberFormat="1"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25" fillId="0" borderId="2" xfId="0" applyFont="1" applyBorder="1" applyAlignment="1">
      <alignment horizontal="center" vertical="center"/>
    </xf>
    <xf numFmtId="0" fontId="25" fillId="0" borderId="8" xfId="0" applyFont="1" applyBorder="1" applyAlignment="1">
      <alignment horizontal="center" vertical="center"/>
    </xf>
    <xf numFmtId="181" fontId="18" fillId="2" borderId="2" xfId="3" applyNumberFormat="1" applyFont="1" applyFill="1" applyBorder="1" applyAlignment="1" applyProtection="1">
      <alignment horizontal="center" vertical="center" shrinkToFit="1"/>
    </xf>
    <xf numFmtId="181" fontId="18" fillId="2" borderId="7" xfId="3" applyNumberFormat="1" applyFont="1" applyFill="1" applyBorder="1" applyAlignment="1" applyProtection="1">
      <alignment horizontal="center" vertical="center" shrinkToFit="1"/>
    </xf>
    <xf numFmtId="181" fontId="18" fillId="2" borderId="8" xfId="3" applyNumberFormat="1" applyFont="1" applyFill="1" applyBorder="1" applyAlignment="1" applyProtection="1">
      <alignment horizontal="center" vertical="center" shrinkToFit="1"/>
    </xf>
    <xf numFmtId="0" fontId="18" fillId="4" borderId="2" xfId="3" applyNumberFormat="1" applyFont="1" applyFill="1" applyBorder="1" applyAlignment="1" applyProtection="1">
      <alignment horizontal="center" vertical="center" shrinkToFit="1"/>
    </xf>
    <xf numFmtId="0" fontId="18" fillId="4" borderId="7" xfId="3" applyNumberFormat="1" applyFont="1" applyFill="1" applyBorder="1" applyAlignment="1" applyProtection="1">
      <alignment horizontal="center" vertical="center" shrinkToFit="1"/>
    </xf>
    <xf numFmtId="0" fontId="18" fillId="4" borderId="8" xfId="3" applyNumberFormat="1" applyFont="1" applyFill="1" applyBorder="1" applyAlignment="1" applyProtection="1">
      <alignment horizontal="center" vertical="center" shrinkToFit="1"/>
    </xf>
    <xf numFmtId="186" fontId="19" fillId="2" borderId="3" xfId="0" applyNumberFormat="1" applyFont="1" applyFill="1" applyBorder="1" applyAlignment="1">
      <alignment horizontal="center" vertical="center" shrinkToFit="1"/>
    </xf>
    <xf numFmtId="186" fontId="18" fillId="0" borderId="3" xfId="0" applyNumberFormat="1" applyFont="1" applyBorder="1" applyAlignment="1">
      <alignment horizontal="center" vertical="center" shrinkToFit="1"/>
    </xf>
    <xf numFmtId="0" fontId="25" fillId="0" borderId="3" xfId="0" applyFont="1" applyBorder="1" applyAlignment="1">
      <alignment horizontal="center" vertical="center"/>
    </xf>
    <xf numFmtId="181" fontId="18" fillId="2" borderId="3" xfId="3" applyNumberFormat="1" applyFont="1" applyFill="1" applyBorder="1" applyAlignment="1" applyProtection="1">
      <alignment horizontal="center" vertical="center" shrinkToFit="1"/>
    </xf>
    <xf numFmtId="186" fontId="19" fillId="4" borderId="3" xfId="0" applyNumberFormat="1" applyFont="1" applyFill="1" applyBorder="1" applyAlignment="1">
      <alignment horizontal="center" vertical="center" shrinkToFit="1"/>
    </xf>
    <xf numFmtId="179" fontId="18" fillId="0" borderId="0" xfId="0" applyNumberFormat="1" applyFont="1" applyAlignment="1">
      <alignment horizontal="center" vertical="center" shrinkToFit="1"/>
    </xf>
    <xf numFmtId="0" fontId="18" fillId="0" borderId="0" xfId="0" applyFont="1" applyAlignment="1">
      <alignment horizontal="center" vertical="center" shrinkToFit="1"/>
    </xf>
    <xf numFmtId="0" fontId="23"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18" fillId="3" borderId="3" xfId="0" applyFont="1" applyFill="1" applyBorder="1" applyAlignment="1">
      <alignment horizontal="left" vertical="center" shrinkToFit="1"/>
    </xf>
    <xf numFmtId="0" fontId="21" fillId="2" borderId="3" xfId="0" applyFont="1" applyFill="1" applyBorder="1" applyAlignment="1">
      <alignment horizontal="center" vertical="center" wrapText="1"/>
    </xf>
    <xf numFmtId="0" fontId="23" fillId="2" borderId="3" xfId="0" applyFont="1" applyFill="1" applyBorder="1" applyAlignment="1">
      <alignment horizontal="left" vertical="center"/>
    </xf>
    <xf numFmtId="190" fontId="18" fillId="3" borderId="3" xfId="0" applyNumberFormat="1" applyFont="1" applyFill="1" applyBorder="1" applyAlignment="1">
      <alignment horizontal="left" vertical="center" shrinkToFit="1"/>
    </xf>
    <xf numFmtId="0" fontId="23" fillId="2" borderId="3" xfId="0" applyFont="1" applyFill="1" applyBorder="1" applyAlignment="1">
      <alignment horizontal="left" vertical="center" wrapText="1"/>
    </xf>
    <xf numFmtId="0" fontId="14" fillId="0" borderId="3" xfId="0" applyFont="1" applyBorder="1" applyAlignment="1">
      <alignment horizontal="center" vertical="center"/>
    </xf>
    <xf numFmtId="186" fontId="18" fillId="4" borderId="2" xfId="0" applyNumberFormat="1" applyFont="1" applyFill="1" applyBorder="1" applyAlignment="1">
      <alignment horizontal="right" vertical="center"/>
    </xf>
    <xf numFmtId="186" fontId="18" fillId="4" borderId="7" xfId="0" applyNumberFormat="1" applyFont="1" applyFill="1" applyBorder="1" applyAlignment="1">
      <alignment horizontal="right" vertical="center"/>
    </xf>
    <xf numFmtId="186" fontId="18" fillId="4" borderId="8" xfId="0" applyNumberFormat="1" applyFont="1" applyFill="1" applyBorder="1" applyAlignment="1">
      <alignment horizontal="right" vertical="center"/>
    </xf>
    <xf numFmtId="186" fontId="18" fillId="2" borderId="2" xfId="0" applyNumberFormat="1" applyFont="1" applyFill="1" applyBorder="1" applyAlignment="1">
      <alignment horizontal="right" vertical="center"/>
    </xf>
    <xf numFmtId="186" fontId="18" fillId="2" borderId="7" xfId="0" applyNumberFormat="1" applyFont="1" applyFill="1" applyBorder="1" applyAlignment="1">
      <alignment horizontal="right" vertical="center"/>
    </xf>
    <xf numFmtId="186" fontId="18" fillId="2" borderId="8" xfId="0" applyNumberFormat="1" applyFont="1" applyFill="1" applyBorder="1" applyAlignment="1">
      <alignment horizontal="right" vertical="center"/>
    </xf>
    <xf numFmtId="190" fontId="18" fillId="3" borderId="2" xfId="0" applyNumberFormat="1" applyFont="1" applyFill="1" applyBorder="1" applyAlignment="1">
      <alignment horizontal="left" vertical="center" shrinkToFit="1"/>
    </xf>
    <xf numFmtId="190" fontId="18" fillId="3" borderId="7" xfId="0" applyNumberFormat="1" applyFont="1" applyFill="1" applyBorder="1" applyAlignment="1">
      <alignment horizontal="left" vertical="center" shrinkToFit="1"/>
    </xf>
    <xf numFmtId="190" fontId="18" fillId="3" borderId="8" xfId="0" applyNumberFormat="1" applyFont="1" applyFill="1" applyBorder="1" applyAlignment="1">
      <alignment horizontal="left" vertical="center" shrinkToFit="1"/>
    </xf>
    <xf numFmtId="186" fontId="18" fillId="2" borderId="2" xfId="0" applyNumberFormat="1" applyFont="1" applyFill="1" applyBorder="1" applyAlignment="1">
      <alignment horizontal="center" vertical="center"/>
    </xf>
    <xf numFmtId="186" fontId="18" fillId="2" borderId="7" xfId="0" applyNumberFormat="1" applyFont="1" applyFill="1" applyBorder="1" applyAlignment="1">
      <alignment horizontal="center" vertical="center"/>
    </xf>
    <xf numFmtId="186" fontId="18" fillId="2" borderId="8" xfId="0" applyNumberFormat="1" applyFont="1" applyFill="1" applyBorder="1" applyAlignment="1">
      <alignment horizontal="center" vertical="center"/>
    </xf>
    <xf numFmtId="186" fontId="18" fillId="2" borderId="2" xfId="0" applyNumberFormat="1" applyFont="1" applyFill="1" applyBorder="1">
      <alignment vertical="center"/>
    </xf>
    <xf numFmtId="186" fontId="18" fillId="2" borderId="7" xfId="0" applyNumberFormat="1" applyFont="1" applyFill="1" applyBorder="1">
      <alignment vertical="center"/>
    </xf>
    <xf numFmtId="186" fontId="18" fillId="2" borderId="8" xfId="0" applyNumberFormat="1" applyFont="1" applyFill="1" applyBorder="1">
      <alignment vertical="center"/>
    </xf>
    <xf numFmtId="0" fontId="18" fillId="2" borderId="3" xfId="0" applyFont="1" applyFill="1" applyBorder="1" applyAlignment="1">
      <alignment horizontal="left" vertical="center"/>
    </xf>
    <xf numFmtId="178" fontId="26" fillId="2" borderId="3" xfId="0" applyNumberFormat="1" applyFont="1" applyFill="1" applyBorder="1" applyAlignment="1">
      <alignment horizontal="center" vertical="center" shrinkToFit="1"/>
    </xf>
    <xf numFmtId="0" fontId="18" fillId="2" borderId="3" xfId="0" applyFont="1" applyFill="1" applyBorder="1" applyAlignment="1">
      <alignment horizontal="center" vertical="center"/>
    </xf>
    <xf numFmtId="42" fontId="18" fillId="2" borderId="3" xfId="0" applyNumberFormat="1" applyFont="1" applyFill="1" applyBorder="1" applyAlignment="1">
      <alignment horizontal="center" vertical="center"/>
    </xf>
    <xf numFmtId="186" fontId="18" fillId="2" borderId="3" xfId="0" applyNumberFormat="1" applyFont="1" applyFill="1" applyBorder="1" applyAlignment="1">
      <alignment horizontal="center" vertical="center"/>
    </xf>
    <xf numFmtId="0" fontId="21" fillId="0" borderId="0" xfId="0" applyFont="1" applyAlignment="1">
      <alignment horizontal="center" vertical="center"/>
    </xf>
    <xf numFmtId="186" fontId="18" fillId="4" borderId="2" xfId="0" applyNumberFormat="1" applyFont="1" applyFill="1" applyBorder="1" applyAlignment="1">
      <alignment horizontal="center" vertical="center"/>
    </xf>
    <xf numFmtId="186" fontId="18" fillId="4" borderId="7" xfId="0" applyNumberFormat="1" applyFont="1" applyFill="1" applyBorder="1" applyAlignment="1">
      <alignment horizontal="center" vertical="center"/>
    </xf>
    <xf numFmtId="186" fontId="18" fillId="4" borderId="8" xfId="0" applyNumberFormat="1" applyFont="1" applyFill="1" applyBorder="1" applyAlignment="1">
      <alignment horizontal="center" vertical="center"/>
    </xf>
    <xf numFmtId="178" fontId="26" fillId="2" borderId="2" xfId="0" applyNumberFormat="1" applyFont="1" applyFill="1" applyBorder="1" applyAlignment="1">
      <alignment horizontal="center" vertical="center" shrinkToFit="1"/>
    </xf>
    <xf numFmtId="178" fontId="26" fillId="2" borderId="7" xfId="0" applyNumberFormat="1" applyFont="1" applyFill="1" applyBorder="1" applyAlignment="1">
      <alignment horizontal="center" vertical="center" shrinkToFit="1"/>
    </xf>
    <xf numFmtId="178" fontId="26" fillId="2" borderId="8" xfId="0" applyNumberFormat="1" applyFont="1" applyFill="1" applyBorder="1" applyAlignment="1">
      <alignment horizontal="center" vertical="center" shrinkToFit="1"/>
    </xf>
    <xf numFmtId="0" fontId="22" fillId="0" borderId="70" xfId="0" applyFont="1" applyBorder="1" applyAlignment="1">
      <alignment horizontal="left" vertical="center"/>
    </xf>
    <xf numFmtId="0" fontId="23" fillId="2" borderId="35" xfId="0" applyFont="1" applyFill="1" applyBorder="1" applyAlignment="1" applyProtection="1">
      <alignment horizontal="center" vertical="center" shrinkToFit="1"/>
      <protection locked="0"/>
    </xf>
    <xf numFmtId="0" fontId="23" fillId="2" borderId="20"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center" vertical="center" shrinkToFit="1"/>
      <protection locked="0"/>
    </xf>
    <xf numFmtId="0" fontId="23" fillId="0" borderId="1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8"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23" fillId="2" borderId="70" xfId="0" applyFont="1" applyFill="1" applyBorder="1" applyAlignment="1" applyProtection="1">
      <alignment horizontal="left" vertical="center"/>
      <protection locked="0"/>
    </xf>
    <xf numFmtId="0" fontId="23" fillId="2" borderId="71" xfId="0" applyFont="1" applyFill="1" applyBorder="1" applyAlignment="1" applyProtection="1">
      <alignment horizontal="left" vertical="center"/>
      <protection locked="0"/>
    </xf>
    <xf numFmtId="0" fontId="29" fillId="0" borderId="5" xfId="0" applyFont="1" applyBorder="1" applyAlignment="1">
      <alignment horizontal="center" vertical="center" shrinkToFit="1"/>
    </xf>
    <xf numFmtId="0" fontId="29" fillId="0" borderId="10" xfId="0" applyFont="1" applyBorder="1" applyAlignment="1">
      <alignment horizontal="center" vertical="center" shrinkToFit="1"/>
    </xf>
    <xf numFmtId="0" fontId="23" fillId="2" borderId="10" xfId="0" applyFont="1" applyFill="1" applyBorder="1" applyAlignment="1" applyProtection="1">
      <alignment horizontal="left" vertical="center"/>
      <protection locked="0"/>
    </xf>
    <xf numFmtId="0" fontId="23" fillId="2" borderId="36" xfId="0" applyFont="1" applyFill="1" applyBorder="1" applyAlignment="1" applyProtection="1">
      <alignment horizontal="left" vertical="center"/>
      <protection locked="0"/>
    </xf>
    <xf numFmtId="0" fontId="23" fillId="2" borderId="16" xfId="0"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31" fillId="2" borderId="7" xfId="9"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23" fillId="2" borderId="26" xfId="0" applyFont="1" applyFill="1" applyBorder="1" applyAlignment="1" applyProtection="1">
      <alignment horizontal="left" vertical="center" shrinkToFit="1"/>
      <protection locked="0"/>
    </xf>
    <xf numFmtId="0" fontId="23" fillId="0" borderId="23" xfId="0" applyFont="1" applyBorder="1" applyAlignment="1">
      <alignment horizontal="center" vertical="center" shrinkToFit="1"/>
    </xf>
    <xf numFmtId="0" fontId="23" fillId="2" borderId="9" xfId="0" applyFont="1" applyFill="1" applyBorder="1" applyAlignment="1" applyProtection="1">
      <alignment horizontal="left" vertical="center" shrinkToFit="1"/>
      <protection locked="0"/>
    </xf>
    <xf numFmtId="0" fontId="23" fillId="2" borderId="23" xfId="0" applyFont="1" applyFill="1" applyBorder="1" applyAlignment="1" applyProtection="1">
      <alignment horizontal="left" vertical="center" shrinkToFit="1"/>
      <protection locked="0"/>
    </xf>
    <xf numFmtId="0" fontId="23" fillId="0" borderId="1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4" xfId="0" applyFont="1" applyBorder="1" applyAlignment="1">
      <alignment horizontal="center" vertical="center" shrinkToFit="1"/>
    </xf>
    <xf numFmtId="0" fontId="23" fillId="2" borderId="20" xfId="0" applyFont="1" applyFill="1" applyBorder="1" applyAlignment="1" applyProtection="1">
      <alignment horizontal="left" vertical="center" shrinkToFit="1"/>
      <protection locked="0"/>
    </xf>
    <xf numFmtId="0" fontId="23" fillId="2" borderId="24" xfId="0" applyFont="1" applyFill="1" applyBorder="1" applyAlignment="1" applyProtection="1">
      <alignment horizontal="left" vertical="center" shrinkToFit="1"/>
      <protection locked="0"/>
    </xf>
    <xf numFmtId="0" fontId="23" fillId="0" borderId="1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5"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23" xfId="0" applyFont="1" applyBorder="1" applyAlignment="1">
      <alignment horizontal="center" vertical="center" shrinkToFit="1"/>
    </xf>
    <xf numFmtId="0" fontId="18" fillId="2" borderId="80" xfId="0" applyFont="1" applyFill="1" applyBorder="1" applyAlignment="1">
      <alignment horizontal="left" vertical="center"/>
    </xf>
    <xf numFmtId="190" fontId="18" fillId="0" borderId="3" xfId="0" applyNumberFormat="1" applyFont="1" applyBorder="1" applyAlignment="1">
      <alignment horizontal="left" vertical="center" shrinkToFit="1"/>
    </xf>
    <xf numFmtId="0" fontId="22" fillId="0" borderId="71" xfId="0" applyFont="1" applyBorder="1" applyAlignment="1">
      <alignment horizontal="left" vertical="center"/>
    </xf>
    <xf numFmtId="0" fontId="31" fillId="2" borderId="20" xfId="9" applyFont="1" applyFill="1" applyBorder="1" applyAlignment="1" applyProtection="1">
      <alignment horizontal="left" vertical="center" shrinkToFit="1"/>
      <protection locked="0"/>
    </xf>
    <xf numFmtId="0" fontId="18" fillId="2" borderId="3"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22" fillId="0" borderId="70" xfId="0" applyFont="1" applyBorder="1">
      <alignment vertical="center"/>
    </xf>
    <xf numFmtId="0" fontId="18" fillId="0" borderId="22" xfId="0" applyFont="1" applyBorder="1" applyAlignment="1">
      <alignment horizontal="center" vertical="center" shrinkToFit="1"/>
    </xf>
    <xf numFmtId="0" fontId="18" fillId="2" borderId="6"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21" fillId="0" borderId="0" xfId="0" applyFont="1" applyAlignment="1">
      <alignment horizontal="left" vertical="center" shrinkToFit="1"/>
    </xf>
    <xf numFmtId="176" fontId="18" fillId="2" borderId="17" xfId="0" applyNumberFormat="1" applyFont="1" applyFill="1" applyBorder="1" applyAlignment="1">
      <alignment horizontal="center" vertical="center" shrinkToFit="1"/>
    </xf>
    <xf numFmtId="176" fontId="18" fillId="2" borderId="22" xfId="0" applyNumberFormat="1" applyFont="1" applyFill="1" applyBorder="1" applyAlignment="1">
      <alignment horizontal="center" vertical="center" shrinkToFit="1"/>
    </xf>
    <xf numFmtId="190" fontId="18" fillId="0" borderId="33" xfId="0" applyNumberFormat="1" applyFont="1" applyBorder="1" applyAlignment="1">
      <alignment horizontal="left" vertical="center" shrinkToFit="1"/>
    </xf>
    <xf numFmtId="190" fontId="18" fillId="0" borderId="18" xfId="0" applyNumberFormat="1" applyFont="1" applyBorder="1" applyAlignment="1">
      <alignment horizontal="left" vertical="center" shrinkToFit="1"/>
    </xf>
    <xf numFmtId="190" fontId="18" fillId="0" borderId="29" xfId="0" applyNumberFormat="1" applyFont="1" applyBorder="1" applyAlignment="1">
      <alignment horizontal="left" vertical="center" shrinkToFit="1"/>
    </xf>
    <xf numFmtId="0" fontId="18" fillId="2" borderId="33"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39" xfId="0" applyFont="1" applyFill="1" applyBorder="1" applyAlignment="1">
      <alignment horizontal="left" vertical="center"/>
    </xf>
    <xf numFmtId="176" fontId="18" fillId="4" borderId="17" xfId="0" applyNumberFormat="1" applyFont="1" applyFill="1" applyBorder="1" applyAlignment="1">
      <alignment horizontal="center" vertical="center" shrinkToFit="1"/>
    </xf>
    <xf numFmtId="176" fontId="18" fillId="4" borderId="22" xfId="0" applyNumberFormat="1" applyFont="1" applyFill="1" applyBorder="1" applyAlignment="1">
      <alignment horizontal="center" vertical="center" shrinkToFit="1"/>
    </xf>
    <xf numFmtId="57" fontId="18" fillId="0" borderId="0" xfId="0" applyNumberFormat="1"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shrinkToFit="1"/>
    </xf>
    <xf numFmtId="42" fontId="18" fillId="0" borderId="3" xfId="0" applyNumberFormat="1" applyFont="1" applyBorder="1" applyAlignment="1">
      <alignment horizontal="center" vertical="center"/>
    </xf>
    <xf numFmtId="189" fontId="18" fillId="0" borderId="0" xfId="0" applyNumberFormat="1" applyFont="1" applyAlignment="1">
      <alignment horizontal="center" vertical="center"/>
    </xf>
    <xf numFmtId="9" fontId="18" fillId="4" borderId="17" xfId="0" applyNumberFormat="1" applyFont="1" applyFill="1" applyBorder="1" applyAlignment="1">
      <alignment horizontal="center" vertical="center" shrinkToFit="1"/>
    </xf>
    <xf numFmtId="9" fontId="18" fillId="4" borderId="22" xfId="0" applyNumberFormat="1" applyFont="1" applyFill="1" applyBorder="1" applyAlignment="1">
      <alignment horizontal="center" vertical="center" shrinkToFit="1"/>
    </xf>
    <xf numFmtId="0" fontId="18" fillId="0" borderId="75" xfId="0" applyFont="1" applyBorder="1" applyAlignment="1">
      <alignment horizontal="right" vertical="center" shrinkToFit="1"/>
    </xf>
    <xf numFmtId="0" fontId="18" fillId="0" borderId="76" xfId="0" applyFont="1" applyBorder="1" applyAlignment="1">
      <alignment horizontal="right" vertical="center" shrinkToFit="1"/>
    </xf>
    <xf numFmtId="0" fontId="18" fillId="4" borderId="76" xfId="0" applyFont="1" applyFill="1" applyBorder="1" applyAlignment="1">
      <alignment horizontal="center" vertical="center" shrinkToFit="1"/>
    </xf>
    <xf numFmtId="0" fontId="18" fillId="4" borderId="77" xfId="0" applyFont="1" applyFill="1" applyBorder="1" applyAlignment="1">
      <alignment horizontal="center" vertical="center" shrinkToFit="1"/>
    </xf>
    <xf numFmtId="0" fontId="21" fillId="0" borderId="6" xfId="0" applyFont="1" applyBorder="1" applyAlignment="1">
      <alignment horizontal="right" vertical="center" shrinkToFit="1"/>
    </xf>
    <xf numFmtId="0" fontId="21" fillId="0" borderId="17" xfId="0" applyFont="1" applyBorder="1" applyAlignment="1">
      <alignment horizontal="right" vertical="center" shrinkToFit="1"/>
    </xf>
    <xf numFmtId="42" fontId="18" fillId="4" borderId="76" xfId="0" applyNumberFormat="1" applyFont="1" applyFill="1" applyBorder="1" applyAlignment="1">
      <alignment horizontal="right" vertical="center" shrinkToFit="1"/>
    </xf>
    <xf numFmtId="42" fontId="18" fillId="4" borderId="77" xfId="0" applyNumberFormat="1" applyFont="1" applyFill="1" applyBorder="1" applyAlignment="1">
      <alignment horizontal="right" vertical="center" shrinkToFit="1"/>
    </xf>
    <xf numFmtId="0" fontId="19" fillId="0" borderId="0" xfId="0" applyFont="1" applyAlignment="1" applyProtection="1">
      <alignment horizontal="left" vertical="top" wrapText="1"/>
      <protection locked="0"/>
    </xf>
    <xf numFmtId="0" fontId="26" fillId="0" borderId="2" xfId="4" applyFont="1" applyBorder="1" applyAlignment="1">
      <alignment horizontal="center" vertical="center" shrinkToFit="1"/>
    </xf>
    <xf numFmtId="0" fontId="26" fillId="0" borderId="7" xfId="4" applyFont="1" applyBorder="1" applyAlignment="1">
      <alignment horizontal="center" vertical="center" shrinkToFit="1"/>
    </xf>
    <xf numFmtId="0" fontId="26" fillId="0" borderId="8" xfId="4" applyFont="1" applyBorder="1" applyAlignment="1">
      <alignment horizontal="center" vertical="center" shrinkToFit="1"/>
    </xf>
    <xf numFmtId="178" fontId="18" fillId="0" borderId="3" xfId="0" applyNumberFormat="1" applyFont="1" applyBorder="1" applyAlignment="1" applyProtection="1">
      <alignment horizontal="center" vertical="center" shrinkToFit="1"/>
      <protection locked="0"/>
    </xf>
    <xf numFmtId="0" fontId="26" fillId="0" borderId="2" xfId="4" applyFont="1" applyBorder="1" applyAlignment="1" applyProtection="1">
      <alignment horizontal="center" vertical="center" shrinkToFit="1"/>
      <protection locked="0"/>
    </xf>
    <xf numFmtId="0" fontId="26" fillId="0" borderId="7" xfId="4" applyFont="1" applyBorder="1" applyAlignment="1" applyProtection="1">
      <alignment horizontal="center" vertical="center" shrinkToFit="1"/>
      <protection locked="0"/>
    </xf>
    <xf numFmtId="0" fontId="26" fillId="0" borderId="8" xfId="4" applyFont="1" applyBorder="1" applyAlignment="1" applyProtection="1">
      <alignment horizontal="center" vertical="center" shrinkToFit="1"/>
      <protection locked="0"/>
    </xf>
    <xf numFmtId="186" fontId="19" fillId="0" borderId="3" xfId="0" applyNumberFormat="1" applyFont="1" applyBorder="1" applyAlignment="1" applyProtection="1">
      <alignment horizontal="center" vertical="center" shrinkToFit="1"/>
      <protection locked="0"/>
    </xf>
    <xf numFmtId="178" fontId="26" fillId="0" borderId="3" xfId="0" applyNumberFormat="1" applyFont="1" applyBorder="1" applyAlignment="1" applyProtection="1">
      <alignment horizontal="center" vertical="center" shrinkToFit="1"/>
      <protection locked="0"/>
    </xf>
    <xf numFmtId="0" fontId="28" fillId="0" borderId="33" xfId="0" applyFont="1" applyBorder="1" applyAlignment="1" applyProtection="1">
      <alignment vertical="center" shrinkToFit="1"/>
      <protection locked="0"/>
    </xf>
    <xf numFmtId="0" fontId="28" fillId="0" borderId="18" xfId="0" applyFont="1" applyBorder="1" applyAlignment="1" applyProtection="1">
      <alignment vertical="center" shrinkToFit="1"/>
      <protection locked="0"/>
    </xf>
    <xf numFmtId="0" fontId="28" fillId="0" borderId="39" xfId="0" applyFont="1" applyBorder="1" applyAlignment="1" applyProtection="1">
      <alignment vertical="center" shrinkToFit="1"/>
      <protection locked="0"/>
    </xf>
    <xf numFmtId="0" fontId="28" fillId="0" borderId="34" xfId="0" applyFont="1" applyBorder="1" applyAlignment="1" applyProtection="1">
      <alignment vertical="center" shrinkToFit="1"/>
      <protection locked="0"/>
    </xf>
    <xf numFmtId="0" fontId="28" fillId="0" borderId="19" xfId="0" applyFont="1" applyBorder="1" applyAlignment="1" applyProtection="1">
      <alignment vertical="center" shrinkToFit="1"/>
      <protection locked="0"/>
    </xf>
    <xf numFmtId="0" fontId="28" fillId="0" borderId="40" xfId="0" applyFont="1" applyBorder="1" applyAlignment="1" applyProtection="1">
      <alignment vertical="center" shrinkToFit="1"/>
      <protection locked="0"/>
    </xf>
    <xf numFmtId="180" fontId="26" fillId="0" borderId="3" xfId="0" applyNumberFormat="1" applyFont="1" applyBorder="1" applyAlignment="1" applyProtection="1">
      <alignment horizontal="right" vertical="center" shrinkToFit="1"/>
      <protection locked="0"/>
    </xf>
    <xf numFmtId="0" fontId="18" fillId="0" borderId="3" xfId="0" applyFont="1" applyBorder="1" applyAlignment="1" applyProtection="1">
      <alignment horizontal="center" vertical="center" shrinkToFit="1"/>
      <protection locked="0"/>
    </xf>
    <xf numFmtId="0" fontId="26" fillId="0" borderId="26" xfId="4" applyFont="1" applyBorder="1" applyAlignment="1">
      <alignment horizontal="center" vertical="center" shrinkToFit="1"/>
    </xf>
    <xf numFmtId="0" fontId="23" fillId="0" borderId="33"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190" fontId="26" fillId="3" borderId="11" xfId="0" applyNumberFormat="1" applyFont="1" applyFill="1" applyBorder="1" applyAlignment="1">
      <alignment horizontal="left" vertical="center" wrapText="1"/>
    </xf>
    <xf numFmtId="190" fontId="26" fillId="3" borderId="18" xfId="0" applyNumberFormat="1" applyFont="1" applyFill="1" applyBorder="1" applyAlignment="1">
      <alignment horizontal="left" vertical="center" wrapText="1"/>
    </xf>
    <xf numFmtId="190" fontId="26" fillId="3" borderId="29" xfId="0" applyNumberFormat="1" applyFont="1" applyFill="1" applyBorder="1" applyAlignment="1">
      <alignment horizontal="left" vertical="center" wrapText="1"/>
    </xf>
    <xf numFmtId="190" fontId="26" fillId="3" borderId="12" xfId="0" applyNumberFormat="1" applyFont="1" applyFill="1" applyBorder="1" applyAlignment="1">
      <alignment horizontal="left" vertical="center" wrapText="1"/>
    </xf>
    <xf numFmtId="190" fontId="26" fillId="3" borderId="0" xfId="0" applyNumberFormat="1" applyFont="1" applyFill="1" applyAlignment="1">
      <alignment horizontal="left" vertical="center" wrapText="1"/>
    </xf>
    <xf numFmtId="190" fontId="26" fillId="3" borderId="30" xfId="0" applyNumberFormat="1" applyFont="1" applyFill="1" applyBorder="1" applyAlignment="1">
      <alignment horizontal="left" vertical="center" wrapText="1"/>
    </xf>
    <xf numFmtId="190" fontId="26" fillId="3" borderId="13" xfId="0" applyNumberFormat="1" applyFont="1" applyFill="1" applyBorder="1" applyAlignment="1">
      <alignment horizontal="left" vertical="center" wrapText="1"/>
    </xf>
    <xf numFmtId="190" fontId="26" fillId="3" borderId="19" xfId="0" applyNumberFormat="1" applyFont="1" applyFill="1" applyBorder="1" applyAlignment="1">
      <alignment horizontal="left" vertical="center" wrapText="1"/>
    </xf>
    <xf numFmtId="190" fontId="26" fillId="3" borderId="31" xfId="0" applyNumberFormat="1" applyFont="1" applyFill="1" applyBorder="1" applyAlignment="1">
      <alignment horizontal="left" vertical="center" wrapText="1"/>
    </xf>
    <xf numFmtId="186" fontId="18" fillId="0" borderId="3" xfId="0" applyNumberFormat="1" applyFont="1" applyBorder="1" applyAlignment="1">
      <alignment horizontal="right" vertical="center" shrinkToFit="1"/>
    </xf>
    <xf numFmtId="186" fontId="18" fillId="4" borderId="3" xfId="0" applyNumberFormat="1" applyFont="1" applyFill="1" applyBorder="1" applyAlignment="1">
      <alignment horizontal="right" vertical="center" shrinkToFit="1"/>
    </xf>
    <xf numFmtId="186" fontId="18" fillId="4" borderId="98" xfId="0" applyNumberFormat="1" applyFont="1" applyFill="1" applyBorder="1" applyAlignment="1">
      <alignment horizontal="right" vertical="center" shrinkToFit="1"/>
    </xf>
    <xf numFmtId="186" fontId="18" fillId="4" borderId="99" xfId="0" applyNumberFormat="1" applyFont="1" applyFill="1" applyBorder="1" applyAlignment="1">
      <alignment horizontal="right" vertical="center" shrinkToFit="1"/>
    </xf>
    <xf numFmtId="0" fontId="18" fillId="0" borderId="3" xfId="0" applyFont="1" applyBorder="1" applyAlignment="1" applyProtection="1">
      <alignment horizontal="left" vertical="center" shrinkToFit="1"/>
      <protection locked="0"/>
    </xf>
    <xf numFmtId="185" fontId="18" fillId="0" borderId="3" xfId="0" applyNumberFormat="1" applyFont="1" applyBorder="1" applyAlignment="1">
      <alignment horizontal="center" vertical="center"/>
    </xf>
    <xf numFmtId="0" fontId="22" fillId="0" borderId="37"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191" fontId="18" fillId="0" borderId="3" xfId="0"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49" fontId="18" fillId="0" borderId="7" xfId="0" applyNumberFormat="1" applyFont="1" applyBorder="1" applyAlignment="1" applyProtection="1">
      <alignment horizontal="left" vertical="center" shrinkToFit="1"/>
      <protection locked="0"/>
    </xf>
    <xf numFmtId="49" fontId="18" fillId="0" borderId="8" xfId="0" applyNumberFormat="1" applyFont="1" applyBorder="1" applyAlignment="1" applyProtection="1">
      <alignment horizontal="left" vertical="center" shrinkToFit="1"/>
      <protection locked="0"/>
    </xf>
    <xf numFmtId="185" fontId="18" fillId="0" borderId="2" xfId="0" applyNumberFormat="1" applyFont="1" applyBorder="1" applyAlignment="1" applyProtection="1">
      <alignment horizontal="left" vertical="center" shrinkToFit="1"/>
      <protection locked="0"/>
    </xf>
    <xf numFmtId="185" fontId="18" fillId="0" borderId="7" xfId="0" applyNumberFormat="1" applyFont="1" applyBorder="1" applyAlignment="1" applyProtection="1">
      <alignment horizontal="left" vertical="center" shrinkToFit="1"/>
      <protection locked="0"/>
    </xf>
    <xf numFmtId="185" fontId="18" fillId="0" borderId="8" xfId="0" applyNumberFormat="1" applyFont="1" applyBorder="1" applyAlignment="1" applyProtection="1">
      <alignment horizontal="left" vertical="center" shrinkToFit="1"/>
      <protection locked="0"/>
    </xf>
    <xf numFmtId="0" fontId="22" fillId="0" borderId="35"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18" fillId="0" borderId="2"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80" fontId="18" fillId="0" borderId="3" xfId="0" applyNumberFormat="1" applyFont="1" applyBorder="1" applyAlignment="1" applyProtection="1">
      <alignment horizontal="center" vertical="center"/>
      <protection locked="0"/>
    </xf>
    <xf numFmtId="180" fontId="18" fillId="0" borderId="2" xfId="0" applyNumberFormat="1" applyFont="1" applyBorder="1" applyAlignment="1" applyProtection="1">
      <alignment horizontal="right" vertical="center"/>
      <protection locked="0"/>
    </xf>
    <xf numFmtId="180" fontId="18" fillId="0" borderId="7" xfId="0" applyNumberFormat="1" applyFont="1" applyBorder="1" applyAlignment="1" applyProtection="1">
      <alignment horizontal="right" vertical="center"/>
      <protection locked="0"/>
    </xf>
    <xf numFmtId="180" fontId="18" fillId="0" borderId="8" xfId="0" applyNumberFormat="1" applyFont="1" applyBorder="1" applyAlignment="1" applyProtection="1">
      <alignment horizontal="right" vertical="center"/>
      <protection locked="0"/>
    </xf>
    <xf numFmtId="186" fontId="18" fillId="4" borderId="2" xfId="0" applyNumberFormat="1" applyFont="1" applyFill="1" applyBorder="1" applyAlignment="1">
      <alignment horizontal="center" vertical="center" shrinkToFit="1"/>
    </xf>
    <xf numFmtId="186" fontId="18" fillId="4" borderId="7" xfId="0" applyNumberFormat="1" applyFont="1" applyFill="1" applyBorder="1" applyAlignment="1">
      <alignment horizontal="center" vertical="center" shrinkToFit="1"/>
    </xf>
    <xf numFmtId="186" fontId="18" fillId="4" borderId="8" xfId="0" applyNumberFormat="1" applyFont="1" applyFill="1" applyBorder="1" applyAlignment="1">
      <alignment horizontal="center" vertical="center" shrinkToFit="1"/>
    </xf>
    <xf numFmtId="186" fontId="18" fillId="4" borderId="2" xfId="0" applyNumberFormat="1" applyFont="1" applyFill="1" applyBorder="1" applyAlignment="1">
      <alignment horizontal="right" vertical="center" shrinkToFit="1"/>
    </xf>
    <xf numFmtId="186" fontId="18" fillId="4" borderId="7" xfId="0" applyNumberFormat="1" applyFont="1" applyFill="1" applyBorder="1" applyAlignment="1">
      <alignment horizontal="right" vertical="center" shrinkToFit="1"/>
    </xf>
    <xf numFmtId="186" fontId="18" fillId="4" borderId="8" xfId="0" applyNumberFormat="1" applyFont="1" applyFill="1" applyBorder="1" applyAlignment="1">
      <alignment horizontal="right" vertical="center" shrinkToFit="1"/>
    </xf>
    <xf numFmtId="180" fontId="18" fillId="0" borderId="2" xfId="0" applyNumberFormat="1" applyFont="1" applyBorder="1" applyProtection="1">
      <alignment vertical="center"/>
      <protection locked="0"/>
    </xf>
    <xf numFmtId="180" fontId="18" fillId="0" borderId="7" xfId="0" applyNumberFormat="1" applyFont="1" applyBorder="1" applyProtection="1">
      <alignment vertical="center"/>
      <protection locked="0"/>
    </xf>
    <xf numFmtId="180" fontId="18" fillId="0" borderId="8" xfId="0" applyNumberFormat="1" applyFont="1" applyBorder="1" applyProtection="1">
      <alignment vertical="center"/>
      <protection locked="0"/>
    </xf>
    <xf numFmtId="0" fontId="18" fillId="4" borderId="2" xfId="3" applyNumberFormat="1" applyFont="1" applyFill="1" applyBorder="1" applyAlignment="1" applyProtection="1">
      <alignment horizontal="center" vertical="center" shrinkToFit="1"/>
      <protection locked="0"/>
    </xf>
    <xf numFmtId="0" fontId="18" fillId="4" borderId="7" xfId="3" applyNumberFormat="1" applyFont="1" applyFill="1" applyBorder="1" applyAlignment="1" applyProtection="1">
      <alignment horizontal="center" vertical="center" shrinkToFit="1"/>
      <protection locked="0"/>
    </xf>
    <xf numFmtId="0" fontId="18" fillId="4" borderId="8" xfId="3" applyNumberFormat="1" applyFont="1" applyFill="1" applyBorder="1" applyAlignment="1" applyProtection="1">
      <alignment horizontal="center" vertical="center" shrinkToFit="1"/>
      <protection locked="0"/>
    </xf>
    <xf numFmtId="180" fontId="18" fillId="0" borderId="2" xfId="0" applyNumberFormat="1" applyFont="1" applyBorder="1" applyAlignment="1" applyProtection="1">
      <alignment horizontal="center" vertical="center"/>
      <protection locked="0"/>
    </xf>
    <xf numFmtId="180" fontId="18" fillId="0" borderId="7" xfId="0" applyNumberFormat="1" applyFont="1" applyBorder="1" applyAlignment="1" applyProtection="1">
      <alignment horizontal="center" vertical="center"/>
      <protection locked="0"/>
    </xf>
    <xf numFmtId="180" fontId="18" fillId="0" borderId="8" xfId="0" applyNumberFormat="1" applyFont="1" applyBorder="1" applyAlignment="1" applyProtection="1">
      <alignment horizontal="center" vertical="center"/>
      <protection locked="0"/>
    </xf>
    <xf numFmtId="181" fontId="18" fillId="0" borderId="2" xfId="3" applyNumberFormat="1" applyFont="1" applyFill="1" applyBorder="1" applyAlignment="1" applyProtection="1">
      <alignment horizontal="center" vertical="center" shrinkToFit="1"/>
      <protection locked="0"/>
    </xf>
    <xf numFmtId="181" fontId="18" fillId="0" borderId="7" xfId="3" applyNumberFormat="1" applyFont="1" applyFill="1" applyBorder="1" applyAlignment="1" applyProtection="1">
      <alignment horizontal="center" vertical="center" shrinkToFit="1"/>
      <protection locked="0"/>
    </xf>
    <xf numFmtId="181" fontId="18" fillId="0" borderId="8" xfId="3" applyNumberFormat="1" applyFont="1" applyFill="1" applyBorder="1" applyAlignment="1" applyProtection="1">
      <alignment horizontal="center" vertical="center" shrinkToFit="1"/>
      <protection locked="0"/>
    </xf>
    <xf numFmtId="181" fontId="18" fillId="0" borderId="3" xfId="3" applyNumberFormat="1" applyFont="1" applyFill="1" applyBorder="1" applyAlignment="1" applyProtection="1">
      <alignment horizontal="center" vertical="center" shrinkToFit="1"/>
      <protection locked="0"/>
    </xf>
    <xf numFmtId="0" fontId="25" fillId="0" borderId="33"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25" fillId="0" borderId="34"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1" xfId="0" applyFont="1" applyBorder="1" applyAlignment="1">
      <alignment horizontal="center" vertical="center" shrinkToFit="1"/>
    </xf>
    <xf numFmtId="49" fontId="18" fillId="0" borderId="3"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49" fontId="31" fillId="0" borderId="20" xfId="9" applyNumberFormat="1" applyFont="1" applyFill="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shrinkToFit="1"/>
      <protection locked="0"/>
    </xf>
    <xf numFmtId="0" fontId="18" fillId="0" borderId="3"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49" fontId="23" fillId="0" borderId="35" xfId="0" applyNumberFormat="1" applyFont="1" applyBorder="1" applyAlignment="1" applyProtection="1">
      <alignment horizontal="center" vertical="center" shrinkToFit="1"/>
      <protection locked="0"/>
    </xf>
    <xf numFmtId="49" fontId="23" fillId="0" borderId="32" xfId="0" applyNumberFormat="1"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wrapText="1"/>
      <protection locked="0"/>
    </xf>
    <xf numFmtId="190" fontId="18" fillId="3" borderId="2" xfId="0" applyNumberFormat="1" applyFont="1" applyFill="1" applyBorder="1" applyAlignment="1" applyProtection="1">
      <alignment horizontal="left" vertical="center" shrinkToFit="1"/>
      <protection locked="0"/>
    </xf>
    <xf numFmtId="190" fontId="18" fillId="3" borderId="7" xfId="0" applyNumberFormat="1" applyFont="1" applyFill="1" applyBorder="1" applyAlignment="1" applyProtection="1">
      <alignment horizontal="left" vertical="center" shrinkToFit="1"/>
      <protection locked="0"/>
    </xf>
    <xf numFmtId="190" fontId="18" fillId="3" borderId="8" xfId="0" applyNumberFormat="1" applyFont="1" applyFill="1" applyBorder="1" applyAlignment="1" applyProtection="1">
      <alignment horizontal="left" vertical="center" shrinkToFit="1"/>
      <protection locked="0"/>
    </xf>
    <xf numFmtId="190" fontId="18" fillId="3" borderId="3" xfId="0" applyNumberFormat="1" applyFont="1" applyFill="1" applyBorder="1" applyAlignment="1" applyProtection="1">
      <alignment horizontal="left" vertical="center" shrinkToFit="1"/>
      <protection locked="0"/>
    </xf>
    <xf numFmtId="190" fontId="18" fillId="0" borderId="3" xfId="0" applyNumberFormat="1" applyFont="1" applyBorder="1" applyAlignment="1">
      <alignment horizontal="left" vertical="center"/>
    </xf>
    <xf numFmtId="0" fontId="18" fillId="0" borderId="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176" fontId="18" fillId="0" borderId="17" xfId="0" applyNumberFormat="1" applyFont="1" applyBorder="1" applyAlignment="1" applyProtection="1">
      <alignment horizontal="center" vertical="center" shrinkToFit="1"/>
      <protection locked="0"/>
    </xf>
    <xf numFmtId="176" fontId="18" fillId="0" borderId="22" xfId="0" applyNumberFormat="1" applyFont="1" applyBorder="1" applyAlignment="1" applyProtection="1">
      <alignment horizontal="center" vertical="center" shrinkToFit="1"/>
      <protection locked="0"/>
    </xf>
    <xf numFmtId="56" fontId="18" fillId="0" borderId="6" xfId="0" applyNumberFormat="1" applyFont="1" applyBorder="1" applyAlignment="1" applyProtection="1">
      <alignment horizontal="center" vertical="center" shrinkToFit="1"/>
      <protection locked="0"/>
    </xf>
    <xf numFmtId="0" fontId="18" fillId="0" borderId="80" xfId="0" applyFont="1" applyBorder="1" applyAlignment="1" applyProtection="1">
      <alignment horizontal="left" vertical="center"/>
      <protection locked="0"/>
    </xf>
    <xf numFmtId="190" fontId="18" fillId="0" borderId="33" xfId="0" applyNumberFormat="1" applyFont="1" applyBorder="1" applyAlignment="1">
      <alignment horizontal="left" vertical="center"/>
    </xf>
    <xf numFmtId="190" fontId="18" fillId="0" borderId="18" xfId="0" applyNumberFormat="1" applyFont="1" applyBorder="1" applyAlignment="1">
      <alignment horizontal="left" vertical="center"/>
    </xf>
    <xf numFmtId="190" fontId="18" fillId="0" borderId="29" xfId="0" applyNumberFormat="1" applyFont="1" applyBorder="1" applyAlignment="1">
      <alignment horizontal="left" vertical="center"/>
    </xf>
    <xf numFmtId="49" fontId="23" fillId="0" borderId="2"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49" fontId="23" fillId="0" borderId="8" xfId="0" applyNumberFormat="1" applyFont="1" applyBorder="1" applyAlignment="1" applyProtection="1">
      <alignment horizontal="center" vertical="center" shrinkToFit="1"/>
      <protection locked="0"/>
    </xf>
    <xf numFmtId="176" fontId="18" fillId="3" borderId="17" xfId="0" applyNumberFormat="1" applyFont="1" applyFill="1" applyBorder="1" applyAlignment="1">
      <alignment horizontal="center" vertical="center" shrinkToFit="1"/>
    </xf>
    <xf numFmtId="176" fontId="18" fillId="3" borderId="22" xfId="0" applyNumberFormat="1" applyFont="1" applyFill="1" applyBorder="1" applyAlignment="1">
      <alignment horizontal="center" vertical="center" shrinkToFit="1"/>
    </xf>
    <xf numFmtId="49" fontId="31" fillId="0" borderId="7" xfId="9" applyNumberFormat="1" applyFont="1" applyFill="1" applyBorder="1" applyAlignment="1" applyProtection="1">
      <alignment horizontal="center" vertical="center" shrinkToFit="1"/>
      <protection locked="0"/>
    </xf>
    <xf numFmtId="49" fontId="23" fillId="0" borderId="26" xfId="0" applyNumberFormat="1" applyFont="1" applyBorder="1" applyAlignment="1" applyProtection="1">
      <alignment horizontal="center" vertical="center" shrinkToFit="1"/>
      <protection locked="0"/>
    </xf>
    <xf numFmtId="0" fontId="23" fillId="0" borderId="9"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0"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2"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32"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70" xfId="0" applyFont="1" applyBorder="1" applyAlignment="1" applyProtection="1">
      <alignment horizontal="left" vertical="center"/>
      <protection locked="0"/>
    </xf>
    <xf numFmtId="0" fontId="23" fillId="0" borderId="71" xfId="0" applyFont="1" applyBorder="1" applyAlignment="1" applyProtection="1">
      <alignment horizontal="left" vertical="center"/>
      <protection locked="0"/>
    </xf>
    <xf numFmtId="0" fontId="22" fillId="0" borderId="28"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49" fontId="18" fillId="0" borderId="3" xfId="0" quotePrefix="1" applyNumberFormat="1" applyFont="1" applyBorder="1" applyAlignment="1" applyProtection="1">
      <alignment horizontal="left" vertical="center" shrinkToFit="1"/>
      <protection locked="0"/>
    </xf>
    <xf numFmtId="49" fontId="18" fillId="0" borderId="3" xfId="0" applyNumberFormat="1" applyFont="1" applyBorder="1" applyAlignment="1" applyProtection="1">
      <alignment horizontal="left" vertical="center" shrinkToFit="1"/>
      <protection locked="0"/>
    </xf>
    <xf numFmtId="0" fontId="18" fillId="0" borderId="30" xfId="0" applyFont="1" applyBorder="1" applyAlignment="1">
      <alignment horizontal="left" vertical="center"/>
    </xf>
    <xf numFmtId="0" fontId="18" fillId="4" borderId="76" xfId="0" applyFont="1" applyFill="1" applyBorder="1" applyAlignment="1" applyProtection="1">
      <alignment horizontal="right" vertical="center" shrinkToFit="1"/>
      <protection locked="0"/>
    </xf>
    <xf numFmtId="0" fontId="18" fillId="4" borderId="77" xfId="0" applyFont="1" applyFill="1" applyBorder="1" applyAlignment="1" applyProtection="1">
      <alignment horizontal="right" vertical="center" shrinkToFit="1"/>
      <protection locked="0"/>
    </xf>
    <xf numFmtId="58" fontId="18" fillId="0" borderId="3" xfId="0" applyNumberFormat="1" applyFont="1" applyBorder="1" applyAlignment="1" applyProtection="1">
      <alignment horizontal="left" vertical="center" shrinkToFit="1"/>
      <protection locked="0"/>
    </xf>
    <xf numFmtId="186" fontId="18" fillId="0" borderId="3" xfId="0" applyNumberFormat="1" applyFont="1" applyBorder="1" applyAlignment="1" applyProtection="1">
      <alignment horizontal="center" vertical="center" shrinkToFit="1"/>
      <protection locked="0"/>
    </xf>
    <xf numFmtId="0" fontId="18" fillId="0" borderId="0" xfId="0" applyFont="1" applyAlignment="1">
      <alignment horizontal="right" vertical="center"/>
    </xf>
    <xf numFmtId="0" fontId="21" fillId="0" borderId="0" xfId="0" applyFont="1" applyAlignment="1">
      <alignment horizontal="right" vertical="center"/>
    </xf>
    <xf numFmtId="38" fontId="21" fillId="0" borderId="0" xfId="3" applyFont="1" applyFill="1" applyBorder="1" applyAlignment="1" applyProtection="1">
      <alignment horizontal="right" vertical="center"/>
    </xf>
    <xf numFmtId="0" fontId="18" fillId="0" borderId="0" xfId="0" applyFont="1" applyAlignment="1">
      <alignment horizontal="center" vertical="top" wrapText="1"/>
    </xf>
    <xf numFmtId="0" fontId="18" fillId="0" borderId="0" xfId="0" applyFont="1" applyAlignment="1">
      <alignment horizontal="left" vertical="top" wrapText="1" shrinkToFit="1"/>
    </xf>
    <xf numFmtId="0" fontId="33" fillId="0" borderId="0" xfId="0" applyFont="1" applyAlignment="1">
      <alignment horizontal="center" vertical="center" wrapText="1"/>
    </xf>
    <xf numFmtId="0" fontId="33"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wrapText="1"/>
    </xf>
    <xf numFmtId="0" fontId="33" fillId="0" borderId="0" xfId="7" applyFont="1" applyAlignment="1">
      <alignment horizontal="left" vertical="top"/>
    </xf>
    <xf numFmtId="49" fontId="18" fillId="0" borderId="0" xfId="0" applyNumberFormat="1" applyFont="1" applyAlignment="1">
      <alignment horizontal="distributed" vertical="center" shrinkToFit="1"/>
    </xf>
    <xf numFmtId="182" fontId="18" fillId="0" borderId="0" xfId="0" applyNumberFormat="1" applyFont="1" applyAlignment="1">
      <alignment horizontal="distributed" vertical="center" shrinkToFit="1"/>
    </xf>
    <xf numFmtId="0" fontId="26" fillId="5" borderId="11" xfId="4" applyFont="1" applyFill="1" applyBorder="1" applyAlignment="1">
      <alignment horizontal="left" vertical="center" wrapText="1"/>
    </xf>
    <xf numFmtId="0" fontId="26" fillId="5" borderId="18" xfId="4" applyFont="1" applyFill="1" applyBorder="1" applyAlignment="1">
      <alignment horizontal="left" vertical="center" wrapText="1"/>
    </xf>
    <xf numFmtId="0" fontId="26" fillId="5" borderId="29" xfId="4" applyFont="1" applyFill="1" applyBorder="1" applyAlignment="1">
      <alignment horizontal="left" vertical="center" wrapText="1"/>
    </xf>
    <xf numFmtId="0" fontId="26" fillId="5" borderId="12" xfId="4" applyFont="1" applyFill="1" applyBorder="1" applyAlignment="1">
      <alignment horizontal="left" vertical="center" wrapText="1"/>
    </xf>
    <xf numFmtId="0" fontId="26" fillId="5" borderId="0" xfId="4" applyFont="1" applyFill="1" applyAlignment="1">
      <alignment horizontal="left" vertical="center" wrapText="1"/>
    </xf>
    <xf numFmtId="0" fontId="26" fillId="5" borderId="30" xfId="4" applyFont="1" applyFill="1" applyBorder="1" applyAlignment="1">
      <alignment horizontal="left" vertical="center" wrapText="1"/>
    </xf>
    <xf numFmtId="0" fontId="26" fillId="5" borderId="13" xfId="4" applyFont="1" applyFill="1" applyBorder="1" applyAlignment="1">
      <alignment horizontal="left" vertical="center" wrapText="1"/>
    </xf>
    <xf numFmtId="0" fontId="26" fillId="5" borderId="19" xfId="4" applyFont="1" applyFill="1" applyBorder="1" applyAlignment="1">
      <alignment horizontal="left" vertical="center" wrapText="1"/>
    </xf>
    <xf numFmtId="0" fontId="26" fillId="5" borderId="31" xfId="4" applyFont="1" applyFill="1" applyBorder="1" applyAlignment="1">
      <alignment horizontal="left" vertical="center" wrapText="1"/>
    </xf>
    <xf numFmtId="0" fontId="25" fillId="0" borderId="33" xfId="4" applyFont="1" applyBorder="1" applyAlignment="1">
      <alignment horizontal="center" vertical="center" wrapText="1" shrinkToFit="1"/>
    </xf>
    <xf numFmtId="0" fontId="25" fillId="0" borderId="18" xfId="4" applyFont="1" applyBorder="1" applyAlignment="1">
      <alignment horizontal="center" vertical="center" wrapText="1" shrinkToFit="1"/>
    </xf>
    <xf numFmtId="0" fontId="25" fillId="0" borderId="29" xfId="4" applyFont="1" applyBorder="1" applyAlignment="1">
      <alignment horizontal="center" vertical="center" wrapText="1" shrinkToFit="1"/>
    </xf>
    <xf numFmtId="0" fontId="25" fillId="0" borderId="34" xfId="4" applyFont="1" applyBorder="1" applyAlignment="1">
      <alignment horizontal="center" vertical="center" wrapText="1" shrinkToFit="1"/>
    </xf>
    <xf numFmtId="0" fontId="25" fillId="0" borderId="19" xfId="4" applyFont="1" applyBorder="1" applyAlignment="1">
      <alignment horizontal="center" vertical="center" wrapText="1" shrinkToFit="1"/>
    </xf>
    <xf numFmtId="0" fontId="25" fillId="0" borderId="31" xfId="4" applyFont="1" applyBorder="1" applyAlignment="1">
      <alignment horizontal="center" vertical="center" wrapText="1" shrinkToFit="1"/>
    </xf>
    <xf numFmtId="0" fontId="26" fillId="0" borderId="33" xfId="4" applyFont="1" applyBorder="1" applyAlignment="1">
      <alignment horizontal="center" vertical="center" shrinkToFit="1"/>
    </xf>
    <xf numFmtId="0" fontId="26" fillId="0" borderId="18" xfId="4" applyFont="1" applyBorder="1" applyAlignment="1">
      <alignment horizontal="center" vertical="center" shrinkToFit="1"/>
    </xf>
    <xf numFmtId="0" fontId="26" fillId="0" borderId="29" xfId="4" applyFont="1" applyBorder="1" applyAlignment="1">
      <alignment horizontal="center" vertical="center" shrinkToFit="1"/>
    </xf>
    <xf numFmtId="0" fontId="26" fillId="0" borderId="34" xfId="4" applyFont="1" applyBorder="1" applyAlignment="1">
      <alignment horizontal="center" vertical="center" shrinkToFit="1"/>
    </xf>
    <xf numFmtId="0" fontId="26" fillId="0" borderId="19" xfId="4" applyFont="1" applyBorder="1" applyAlignment="1">
      <alignment horizontal="center" vertical="center" shrinkToFit="1"/>
    </xf>
    <xf numFmtId="0" fontId="26" fillId="0" borderId="31" xfId="4" applyFont="1" applyBorder="1" applyAlignment="1">
      <alignment horizontal="center" vertical="center" shrinkToFit="1"/>
    </xf>
    <xf numFmtId="0" fontId="25" fillId="0" borderId="33" xfId="4" applyFont="1" applyBorder="1" applyAlignment="1">
      <alignment horizontal="center" vertical="center" shrinkToFit="1"/>
    </xf>
    <xf numFmtId="0" fontId="25" fillId="0" borderId="18" xfId="4" applyFont="1" applyBorder="1" applyAlignment="1">
      <alignment horizontal="center" vertical="center" shrinkToFit="1"/>
    </xf>
    <xf numFmtId="0" fontId="25" fillId="0" borderId="29" xfId="4" applyFont="1" applyBorder="1" applyAlignment="1">
      <alignment horizontal="center" vertical="center" shrinkToFit="1"/>
    </xf>
    <xf numFmtId="0" fontId="25" fillId="0" borderId="34" xfId="4" applyFont="1" applyBorder="1" applyAlignment="1">
      <alignment horizontal="center" vertical="center" shrinkToFit="1"/>
    </xf>
    <xf numFmtId="0" fontId="25" fillId="0" borderId="19" xfId="4" applyFont="1" applyBorder="1" applyAlignment="1">
      <alignment horizontal="center" vertical="center" shrinkToFit="1"/>
    </xf>
    <xf numFmtId="0" fontId="25" fillId="0" borderId="31" xfId="4" applyFont="1" applyBorder="1" applyAlignment="1">
      <alignment horizontal="center" vertical="center" shrinkToFit="1"/>
    </xf>
    <xf numFmtId="0" fontId="25" fillId="0" borderId="33" xfId="4" applyFont="1" applyBorder="1" applyAlignment="1">
      <alignment horizontal="left" vertical="top" shrinkToFit="1"/>
    </xf>
    <xf numFmtId="0" fontId="25" fillId="0" borderId="18" xfId="4" applyFont="1" applyBorder="1" applyAlignment="1">
      <alignment horizontal="left" vertical="top" shrinkToFit="1"/>
    </xf>
    <xf numFmtId="0" fontId="25" fillId="0" borderId="39" xfId="4" applyFont="1" applyBorder="1" applyAlignment="1">
      <alignment horizontal="left" vertical="top" shrinkToFit="1"/>
    </xf>
    <xf numFmtId="0" fontId="25" fillId="0" borderId="34" xfId="4" applyFont="1" applyBorder="1" applyAlignment="1">
      <alignment horizontal="left" vertical="top" shrinkToFit="1"/>
    </xf>
    <xf numFmtId="0" fontId="25" fillId="0" borderId="19" xfId="4" applyFont="1" applyBorder="1" applyAlignment="1">
      <alignment horizontal="left" vertical="top" shrinkToFit="1"/>
    </xf>
    <xf numFmtId="0" fontId="25" fillId="0" borderId="40" xfId="4" applyFont="1" applyBorder="1" applyAlignment="1">
      <alignment horizontal="left" vertical="top" shrinkToFit="1"/>
    </xf>
    <xf numFmtId="0" fontId="26" fillId="0" borderId="0" xfId="0" applyFont="1" applyAlignment="1">
      <alignment horizontal="left" vertical="center" shrinkToFit="1"/>
    </xf>
    <xf numFmtId="0" fontId="26" fillId="0" borderId="30" xfId="0" applyFont="1" applyBorder="1" applyAlignment="1">
      <alignment horizontal="left" vertical="center" shrinkToFit="1"/>
    </xf>
    <xf numFmtId="186" fontId="26" fillId="0" borderId="46" xfId="0" applyNumberFormat="1" applyFont="1" applyBorder="1" applyAlignment="1">
      <alignment horizontal="right" vertical="center" shrinkToFit="1"/>
    </xf>
    <xf numFmtId="186" fontId="26" fillId="0" borderId="0" xfId="0" applyNumberFormat="1" applyFont="1" applyAlignment="1">
      <alignment horizontal="right" vertical="center" shrinkToFit="1"/>
    </xf>
    <xf numFmtId="186" fontId="26" fillId="0" borderId="30" xfId="0" applyNumberFormat="1" applyFont="1" applyBorder="1" applyAlignment="1">
      <alignment horizontal="right" vertical="center" shrinkToFit="1"/>
    </xf>
    <xf numFmtId="42" fontId="26" fillId="0" borderId="46" xfId="0" applyNumberFormat="1" applyFont="1" applyBorder="1" applyAlignment="1">
      <alignment horizontal="center" vertical="center" shrinkToFit="1"/>
    </xf>
    <xf numFmtId="42" fontId="26" fillId="0" borderId="0" xfId="0" applyNumberFormat="1" applyFont="1" applyAlignment="1">
      <alignment horizontal="center" vertical="center" shrinkToFit="1"/>
    </xf>
    <xf numFmtId="0" fontId="26" fillId="0" borderId="0" xfId="0" applyFont="1" applyAlignment="1">
      <alignment horizontal="center" vertical="center" shrinkToFit="1"/>
    </xf>
    <xf numFmtId="0" fontId="26" fillId="0" borderId="30" xfId="0" applyFont="1" applyBorder="1" applyAlignment="1">
      <alignment horizontal="center" vertical="center" shrinkToFit="1"/>
    </xf>
    <xf numFmtId="179" fontId="26" fillId="0" borderId="34" xfId="0" applyNumberFormat="1" applyFont="1" applyBorder="1" applyAlignment="1">
      <alignment horizontal="right" vertical="center" shrinkToFit="1"/>
    </xf>
    <xf numFmtId="179" fontId="26" fillId="0" borderId="19" xfId="0" applyNumberFormat="1" applyFont="1" applyBorder="1" applyAlignment="1">
      <alignment horizontal="right" vertical="center" shrinkToFit="1"/>
    </xf>
    <xf numFmtId="179" fontId="26" fillId="0" borderId="31" xfId="0" applyNumberFormat="1" applyFont="1" applyBorder="1" applyAlignment="1">
      <alignment horizontal="right" vertical="center" shrinkToFit="1"/>
    </xf>
    <xf numFmtId="0" fontId="26" fillId="0" borderId="34"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4" applyFont="1" applyAlignment="1">
      <alignment horizontal="left" vertical="center" shrinkToFit="1"/>
    </xf>
    <xf numFmtId="0" fontId="26" fillId="0" borderId="30" xfId="4" applyFont="1" applyBorder="1" applyAlignment="1">
      <alignment horizontal="left" vertical="center" shrinkToFit="1"/>
    </xf>
    <xf numFmtId="179" fontId="26" fillId="0" borderId="0" xfId="0" applyNumberFormat="1" applyFont="1" applyAlignment="1">
      <alignment horizontal="right" vertical="center" shrinkToFit="1"/>
    </xf>
    <xf numFmtId="183" fontId="26" fillId="0" borderId="46" xfId="0" applyNumberFormat="1" applyFont="1" applyBorder="1" applyAlignment="1">
      <alignment horizontal="center" vertical="center" shrinkToFit="1"/>
    </xf>
    <xf numFmtId="183" fontId="26" fillId="0" borderId="0" xfId="0" applyNumberFormat="1" applyFont="1" applyAlignment="1">
      <alignment horizontal="center" vertical="center" shrinkToFit="1"/>
    </xf>
    <xf numFmtId="179" fontId="26" fillId="0" borderId="30" xfId="0" applyNumberFormat="1" applyFont="1" applyBorder="1" applyAlignment="1">
      <alignment horizontal="right" vertical="center" shrinkToFit="1"/>
    </xf>
    <xf numFmtId="0" fontId="26" fillId="0" borderId="14" xfId="4" applyFont="1" applyBorder="1" applyAlignment="1">
      <alignment horizontal="center" vertical="center" shrinkToFit="1"/>
    </xf>
    <xf numFmtId="0" fontId="26" fillId="0" borderId="20" xfId="4" applyFont="1" applyBorder="1" applyAlignment="1">
      <alignment horizontal="center" vertical="center" shrinkToFit="1"/>
    </xf>
    <xf numFmtId="0" fontId="26" fillId="0" borderId="24" xfId="4" applyFont="1" applyBorder="1" applyAlignment="1">
      <alignment horizontal="center" vertical="center" shrinkToFit="1"/>
    </xf>
    <xf numFmtId="0" fontId="26" fillId="0" borderId="41" xfId="4" applyFont="1" applyBorder="1" applyAlignment="1">
      <alignment horizontal="center" vertical="center" shrinkToFit="1"/>
    </xf>
    <xf numFmtId="0" fontId="26" fillId="0" borderId="43" xfId="4" applyFont="1" applyBorder="1" applyAlignment="1">
      <alignment horizontal="center" vertical="center" shrinkToFit="1"/>
    </xf>
    <xf numFmtId="0" fontId="26" fillId="0" borderId="45" xfId="4" applyFont="1" applyBorder="1" applyAlignment="1">
      <alignment horizontal="center" vertical="center" shrinkToFit="1"/>
    </xf>
    <xf numFmtId="0" fontId="26" fillId="0" borderId="48" xfId="4" applyFont="1" applyBorder="1" applyAlignment="1">
      <alignment horizontal="center" vertical="center" shrinkToFit="1"/>
    </xf>
    <xf numFmtId="0" fontId="26" fillId="0" borderId="52" xfId="4" applyFont="1" applyBorder="1" applyAlignment="1">
      <alignment horizontal="center" vertical="center" shrinkToFit="1"/>
    </xf>
    <xf numFmtId="0" fontId="26" fillId="0" borderId="16" xfId="4" applyFont="1" applyBorder="1" applyAlignment="1">
      <alignment horizontal="center" vertical="center" shrinkToFit="1"/>
    </xf>
    <xf numFmtId="0" fontId="26" fillId="0" borderId="20" xfId="4" applyFont="1" applyBorder="1" applyAlignment="1">
      <alignment horizontal="left" vertical="center" shrinkToFit="1"/>
    </xf>
    <xf numFmtId="0" fontId="26" fillId="0" borderId="24" xfId="4" applyFont="1" applyBorder="1" applyAlignment="1">
      <alignment horizontal="left" vertical="center" shrinkToFit="1"/>
    </xf>
    <xf numFmtId="0" fontId="26" fillId="0" borderId="15" xfId="4" applyFont="1" applyBorder="1" applyAlignment="1">
      <alignment horizontal="center" vertical="center" shrinkToFit="1"/>
    </xf>
    <xf numFmtId="0" fontId="26" fillId="0" borderId="21" xfId="4" applyFont="1" applyBorder="1" applyAlignment="1">
      <alignment horizontal="center" vertical="center" shrinkToFit="1"/>
    </xf>
    <xf numFmtId="0" fontId="26" fillId="0" borderId="25" xfId="4" applyFont="1" applyBorder="1" applyAlignment="1">
      <alignment horizontal="center" vertical="center" shrinkToFit="1"/>
    </xf>
    <xf numFmtId="0" fontId="26" fillId="0" borderId="4" xfId="4" applyFont="1" applyBorder="1" applyAlignment="1">
      <alignment horizontal="center" vertical="center" shrinkToFit="1"/>
    </xf>
    <xf numFmtId="0" fontId="26" fillId="0" borderId="9" xfId="4" applyFont="1" applyBorder="1" applyAlignment="1">
      <alignment horizontal="center" vertical="center" shrinkToFit="1"/>
    </xf>
    <xf numFmtId="0" fontId="26" fillId="0" borderId="27" xfId="4" applyFont="1" applyBorder="1" applyAlignment="1">
      <alignment horizontal="center" vertical="center" shrinkToFit="1"/>
    </xf>
    <xf numFmtId="0" fontId="26" fillId="0" borderId="28" xfId="4" applyFont="1" applyBorder="1" applyAlignment="1">
      <alignment horizontal="center" vertical="center" shrinkToFit="1"/>
    </xf>
    <xf numFmtId="0" fontId="26" fillId="0" borderId="23" xfId="4" applyFont="1" applyBorder="1" applyAlignment="1">
      <alignment horizontal="center" vertical="center" shrinkToFit="1"/>
    </xf>
    <xf numFmtId="0" fontId="26" fillId="0" borderId="9" xfId="4" applyFont="1" applyBorder="1" applyAlignment="1">
      <alignment horizontal="left" vertical="center" shrinkToFit="1"/>
    </xf>
    <xf numFmtId="0" fontId="26" fillId="0" borderId="23" xfId="4" applyFont="1" applyBorder="1" applyAlignment="1">
      <alignment horizontal="left" vertical="center" shrinkToFit="1"/>
    </xf>
    <xf numFmtId="186" fontId="26" fillId="0" borderId="0" xfId="4" applyNumberFormat="1" applyFont="1" applyAlignment="1">
      <alignment horizontal="right" vertical="center"/>
    </xf>
    <xf numFmtId="186" fontId="26" fillId="0" borderId="30" xfId="4" applyNumberFormat="1" applyFont="1" applyBorder="1" applyAlignment="1">
      <alignment horizontal="right" vertical="center"/>
    </xf>
    <xf numFmtId="0" fontId="26" fillId="0" borderId="0" xfId="4" applyFont="1" applyAlignment="1">
      <alignment horizontal="left" vertical="center"/>
    </xf>
    <xf numFmtId="0" fontId="26" fillId="0" borderId="30" xfId="4" applyFont="1" applyBorder="1" applyAlignment="1">
      <alignment horizontal="left" vertical="center"/>
    </xf>
    <xf numFmtId="186" fontId="26" fillId="0" borderId="49" xfId="4" applyNumberFormat="1" applyFont="1" applyBorder="1" applyAlignment="1">
      <alignment horizontal="right" vertical="center"/>
    </xf>
    <xf numFmtId="42" fontId="26" fillId="0" borderId="20" xfId="4" applyNumberFormat="1" applyFont="1" applyBorder="1" applyAlignment="1">
      <alignment horizontal="right" vertical="center"/>
    </xf>
    <xf numFmtId="42" fontId="26" fillId="0" borderId="32" xfId="4" applyNumberFormat="1" applyFont="1" applyBorder="1" applyAlignment="1">
      <alignment horizontal="right" vertical="center"/>
    </xf>
    <xf numFmtId="0" fontId="26" fillId="0" borderId="20" xfId="4" applyFont="1" applyBorder="1" applyAlignment="1">
      <alignment horizontal="left" vertical="center"/>
    </xf>
    <xf numFmtId="0" fontId="26" fillId="0" borderId="32" xfId="4" applyFont="1" applyBorder="1" applyAlignment="1">
      <alignment horizontal="left" vertical="center"/>
    </xf>
    <xf numFmtId="186" fontId="26" fillId="0" borderId="20" xfId="4" applyNumberFormat="1" applyFont="1" applyBorder="1" applyAlignment="1">
      <alignment horizontal="right" vertical="center"/>
    </xf>
    <xf numFmtId="186" fontId="26" fillId="0" borderId="24" xfId="4" applyNumberFormat="1" applyFont="1" applyBorder="1" applyAlignment="1">
      <alignment horizontal="right" vertical="center"/>
    </xf>
    <xf numFmtId="0" fontId="19" fillId="0" borderId="72" xfId="4" applyFont="1" applyBorder="1" applyAlignment="1">
      <alignment horizontal="center" vertical="center" textRotation="255"/>
    </xf>
    <xf numFmtId="0" fontId="19" fillId="0" borderId="73" xfId="4" applyFont="1" applyBorder="1" applyAlignment="1">
      <alignment horizontal="center" vertical="center" textRotation="255"/>
    </xf>
    <xf numFmtId="0" fontId="19" fillId="0" borderId="74" xfId="4" applyFont="1" applyBorder="1" applyAlignment="1">
      <alignment horizontal="center" vertical="center" textRotation="255"/>
    </xf>
    <xf numFmtId="0" fontId="26" fillId="0" borderId="50" xfId="4" applyFont="1" applyBorder="1" applyAlignment="1">
      <alignment horizontal="left" vertical="center"/>
    </xf>
    <xf numFmtId="0" fontId="26" fillId="0" borderId="51" xfId="4" applyFont="1" applyBorder="1" applyAlignment="1">
      <alignment horizontal="left" vertical="center"/>
    </xf>
    <xf numFmtId="0" fontId="26" fillId="0" borderId="62" xfId="4" applyFont="1" applyBorder="1" applyAlignment="1">
      <alignment horizontal="left" vertical="center"/>
    </xf>
    <xf numFmtId="186" fontId="26" fillId="0" borderId="51" xfId="4" applyNumberFormat="1" applyFont="1" applyBorder="1" applyAlignment="1">
      <alignment horizontal="right" vertical="center"/>
    </xf>
    <xf numFmtId="186" fontId="26" fillId="0" borderId="62" xfId="4" applyNumberFormat="1" applyFont="1" applyBorder="1" applyAlignment="1">
      <alignment horizontal="right" vertical="center"/>
    </xf>
    <xf numFmtId="186" fontId="26" fillId="0" borderId="66" xfId="4" applyNumberFormat="1" applyFont="1" applyBorder="1" applyAlignment="1">
      <alignment horizontal="right" vertical="center"/>
    </xf>
    <xf numFmtId="0" fontId="26" fillId="0" borderId="46" xfId="4" applyFont="1" applyBorder="1" applyAlignment="1">
      <alignment horizontal="left" vertical="center"/>
    </xf>
    <xf numFmtId="186" fontId="19" fillId="6" borderId="0" xfId="4" applyNumberFormat="1" applyFont="1" applyFill="1" applyAlignment="1">
      <alignment horizontal="right" vertical="center"/>
    </xf>
    <xf numFmtId="186" fontId="19" fillId="6" borderId="30" xfId="4" applyNumberFormat="1" applyFont="1" applyFill="1" applyBorder="1" applyAlignment="1">
      <alignment horizontal="right" vertical="center"/>
    </xf>
    <xf numFmtId="0" fontId="26" fillId="6" borderId="0" xfId="4" applyFont="1" applyFill="1" applyAlignment="1">
      <alignment horizontal="left" vertical="center"/>
    </xf>
    <xf numFmtId="0" fontId="26" fillId="6" borderId="95" xfId="4" applyFont="1" applyFill="1" applyBorder="1" applyAlignment="1">
      <alignment horizontal="left" vertical="center"/>
    </xf>
    <xf numFmtId="186" fontId="19" fillId="6" borderId="49" xfId="4" applyNumberFormat="1" applyFont="1" applyFill="1" applyBorder="1" applyAlignment="1">
      <alignment horizontal="right" vertical="center"/>
    </xf>
    <xf numFmtId="0" fontId="26" fillId="6" borderId="46" xfId="4" applyFont="1" applyFill="1" applyBorder="1" applyAlignment="1">
      <alignment horizontal="left" vertical="center"/>
    </xf>
    <xf numFmtId="0" fontId="26" fillId="6" borderId="30" xfId="4" applyFont="1" applyFill="1" applyBorder="1" applyAlignment="1">
      <alignment horizontal="left" vertical="center"/>
    </xf>
    <xf numFmtId="0" fontId="18" fillId="0" borderId="14" xfId="4" applyFont="1" applyBorder="1" applyAlignment="1">
      <alignment horizontal="center" vertical="center"/>
    </xf>
    <xf numFmtId="0" fontId="18" fillId="0" borderId="20" xfId="4" applyFont="1" applyBorder="1" applyAlignment="1">
      <alignment horizontal="center" vertical="center"/>
    </xf>
    <xf numFmtId="0" fontId="18" fillId="0" borderId="32" xfId="4" applyFont="1" applyBorder="1" applyAlignment="1">
      <alignment horizontal="center" vertical="center"/>
    </xf>
    <xf numFmtId="186" fontId="26" fillId="0" borderId="32" xfId="4" applyNumberFormat="1" applyFont="1" applyBorder="1" applyAlignment="1">
      <alignment horizontal="right" vertical="center"/>
    </xf>
    <xf numFmtId="0" fontId="26" fillId="0" borderId="69" xfId="4" applyFont="1" applyBorder="1" applyAlignment="1">
      <alignment horizontal="center" vertical="center" shrinkToFit="1"/>
    </xf>
    <xf numFmtId="0" fontId="26" fillId="0" borderId="70" xfId="4" applyFont="1" applyBorder="1" applyAlignment="1">
      <alignment horizontal="center" vertical="center" shrinkToFit="1"/>
    </xf>
    <xf numFmtId="0" fontId="26" fillId="5" borderId="70" xfId="4" applyFont="1" applyFill="1" applyBorder="1" applyAlignment="1">
      <alignment horizontal="left" vertical="center"/>
    </xf>
    <xf numFmtId="0" fontId="26" fillId="5" borderId="71" xfId="4" applyFont="1" applyFill="1" applyBorder="1" applyAlignment="1">
      <alignment horizontal="left" vertical="center"/>
    </xf>
    <xf numFmtId="0" fontId="26" fillId="0" borderId="5" xfId="4" applyFont="1" applyBorder="1" applyAlignment="1">
      <alignment horizontal="center" vertical="center" shrinkToFit="1"/>
    </xf>
    <xf numFmtId="0" fontId="26" fillId="0" borderId="10" xfId="4" applyFont="1" applyBorder="1" applyAlignment="1">
      <alignment horizontal="center" vertical="center" shrinkToFit="1"/>
    </xf>
    <xf numFmtId="0" fontId="26" fillId="5" borderId="10" xfId="4" applyFont="1" applyFill="1" applyBorder="1" applyAlignment="1">
      <alignment horizontal="left" vertical="center"/>
    </xf>
    <xf numFmtId="0" fontId="26" fillId="5" borderId="36" xfId="4" applyFont="1" applyFill="1" applyBorder="1" applyAlignment="1">
      <alignment horizontal="left" vertical="center"/>
    </xf>
    <xf numFmtId="0" fontId="18" fillId="0" borderId="4" xfId="4" applyFont="1" applyBorder="1" applyAlignment="1">
      <alignment horizontal="center" vertical="center"/>
    </xf>
    <xf numFmtId="0" fontId="18" fillId="0" borderId="9" xfId="4" applyFont="1" applyBorder="1" applyAlignment="1">
      <alignment horizontal="center" vertical="center"/>
    </xf>
    <xf numFmtId="0" fontId="18" fillId="0" borderId="27" xfId="4" applyFont="1" applyBorder="1" applyAlignment="1">
      <alignment horizontal="center" vertical="center"/>
    </xf>
    <xf numFmtId="0" fontId="18" fillId="0" borderId="23" xfId="4" applyFont="1" applyBorder="1" applyAlignment="1">
      <alignment horizontal="center" vertical="center"/>
    </xf>
    <xf numFmtId="0" fontId="18" fillId="0" borderId="11" xfId="4" applyFont="1" applyBorder="1" applyAlignment="1">
      <alignment horizontal="center" vertical="center"/>
    </xf>
    <xf numFmtId="0" fontId="18" fillId="0" borderId="18" xfId="4" applyFont="1" applyBorder="1" applyAlignment="1">
      <alignment horizontal="center" vertical="center"/>
    </xf>
    <xf numFmtId="0" fontId="18" fillId="0" borderId="29" xfId="4" applyFont="1" applyBorder="1" applyAlignment="1">
      <alignment horizontal="center" vertical="center"/>
    </xf>
    <xf numFmtId="0" fontId="18" fillId="0" borderId="39" xfId="4" applyFont="1" applyBorder="1" applyAlignment="1">
      <alignment horizontal="center" vertical="center"/>
    </xf>
    <xf numFmtId="0" fontId="18" fillId="0" borderId="86" xfId="4" applyFont="1" applyBorder="1" applyAlignment="1">
      <alignment horizontal="center" vertical="center"/>
    </xf>
    <xf numFmtId="0" fontId="18" fillId="0" borderId="87" xfId="4" applyFont="1" applyBorder="1" applyAlignment="1">
      <alignment horizontal="center" vertical="center"/>
    </xf>
    <xf numFmtId="0" fontId="18" fillId="0" borderId="88" xfId="4" applyFont="1" applyBorder="1" applyAlignment="1">
      <alignment horizontal="center" vertical="center"/>
    </xf>
    <xf numFmtId="0" fontId="18" fillId="0" borderId="89" xfId="4" applyFont="1" applyBorder="1" applyAlignment="1">
      <alignment horizontal="center" vertical="center"/>
    </xf>
    <xf numFmtId="0" fontId="18" fillId="0" borderId="90" xfId="4" applyFont="1" applyBorder="1" applyAlignment="1">
      <alignment horizontal="center" vertical="center"/>
    </xf>
    <xf numFmtId="0" fontId="18" fillId="0" borderId="91" xfId="4" applyFont="1" applyBorder="1" applyAlignment="1">
      <alignment horizontal="center" vertical="center"/>
    </xf>
    <xf numFmtId="0" fontId="18" fillId="0" borderId="92" xfId="4" applyFont="1" applyBorder="1" applyAlignment="1">
      <alignment horizontal="center" vertical="center"/>
    </xf>
    <xf numFmtId="0" fontId="18" fillId="0" borderId="93" xfId="4" applyFont="1" applyBorder="1" applyAlignment="1">
      <alignment horizontal="center" vertical="center"/>
    </xf>
    <xf numFmtId="0" fontId="18" fillId="0" borderId="94" xfId="4" applyFont="1" applyBorder="1" applyAlignment="1">
      <alignment horizontal="center" vertical="center"/>
    </xf>
    <xf numFmtId="186" fontId="19" fillId="6" borderId="20" xfId="4" applyNumberFormat="1" applyFont="1" applyFill="1" applyBorder="1" applyAlignment="1">
      <alignment horizontal="right" vertical="center"/>
    </xf>
    <xf numFmtId="186" fontId="19" fillId="6" borderId="32" xfId="4" applyNumberFormat="1" applyFont="1" applyFill="1" applyBorder="1" applyAlignment="1">
      <alignment horizontal="right" vertical="center"/>
    </xf>
    <xf numFmtId="0" fontId="26" fillId="6" borderId="20" xfId="4" applyFont="1" applyFill="1" applyBorder="1" applyAlignment="1">
      <alignment horizontal="left" vertical="center"/>
    </xf>
    <xf numFmtId="0" fontId="26" fillId="6" borderId="32" xfId="4" applyFont="1" applyFill="1" applyBorder="1" applyAlignment="1">
      <alignment horizontal="left" vertical="center"/>
    </xf>
    <xf numFmtId="186" fontId="19" fillId="6" borderId="24" xfId="4" applyNumberFormat="1" applyFont="1" applyFill="1" applyBorder="1" applyAlignment="1">
      <alignment horizontal="right" vertical="center"/>
    </xf>
    <xf numFmtId="0" fontId="39" fillId="6" borderId="72" xfId="4" applyFont="1" applyFill="1" applyBorder="1" applyAlignment="1">
      <alignment horizontal="center" vertical="center" textRotation="255" wrapText="1"/>
    </xf>
    <xf numFmtId="0" fontId="39" fillId="6" borderId="73" xfId="4" applyFont="1" applyFill="1" applyBorder="1" applyAlignment="1">
      <alignment horizontal="center" vertical="center" textRotation="255" wrapText="1"/>
    </xf>
    <xf numFmtId="0" fontId="39" fillId="6" borderId="74" xfId="4" applyFont="1" applyFill="1" applyBorder="1" applyAlignment="1">
      <alignment horizontal="center" vertical="center" textRotation="255" wrapText="1"/>
    </xf>
    <xf numFmtId="0" fontId="26" fillId="6" borderId="50" xfId="4" applyFont="1" applyFill="1" applyBorder="1" applyAlignment="1">
      <alignment horizontal="left" vertical="center"/>
    </xf>
    <xf numFmtId="0" fontId="26" fillId="6" borderId="51" xfId="4" applyFont="1" applyFill="1" applyBorder="1" applyAlignment="1">
      <alignment horizontal="left" vertical="center"/>
    </xf>
    <xf numFmtId="0" fontId="26" fillId="6" borderId="62" xfId="4" applyFont="1" applyFill="1" applyBorder="1" applyAlignment="1">
      <alignment horizontal="left" vertical="center"/>
    </xf>
    <xf numFmtId="186" fontId="19" fillId="6" borderId="51" xfId="4" applyNumberFormat="1" applyFont="1" applyFill="1" applyBorder="1" applyAlignment="1">
      <alignment horizontal="right" vertical="center"/>
    </xf>
    <xf numFmtId="186" fontId="19" fillId="6" borderId="62" xfId="4" applyNumberFormat="1" applyFont="1" applyFill="1" applyBorder="1" applyAlignment="1">
      <alignment horizontal="right" vertical="center"/>
    </xf>
    <xf numFmtId="186" fontId="19" fillId="6" borderId="66" xfId="4" applyNumberFormat="1" applyFont="1" applyFill="1" applyBorder="1" applyAlignment="1">
      <alignment horizontal="right" vertical="center"/>
    </xf>
    <xf numFmtId="0" fontId="18" fillId="0" borderId="6" xfId="4" applyFont="1" applyBorder="1" applyAlignment="1">
      <alignment horizontal="center" vertical="center" shrinkToFit="1"/>
    </xf>
    <xf numFmtId="0" fontId="18" fillId="0" borderId="17" xfId="4" applyFont="1" applyBorder="1" applyAlignment="1">
      <alignment horizontal="center" vertical="center" shrinkToFit="1"/>
    </xf>
    <xf numFmtId="0" fontId="35" fillId="0" borderId="37" xfId="4" applyFont="1" applyBorder="1" applyAlignment="1">
      <alignment horizontal="center" vertical="center"/>
    </xf>
    <xf numFmtId="0" fontId="35" fillId="0" borderId="17" xfId="4" applyFont="1" applyBorder="1" applyAlignment="1">
      <alignment horizontal="center" vertical="center"/>
    </xf>
    <xf numFmtId="0" fontId="26" fillId="0" borderId="8"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80" xfId="0" applyFont="1" applyBorder="1" applyAlignment="1">
      <alignment horizontal="left" vertical="center" shrinkToFit="1"/>
    </xf>
    <xf numFmtId="0" fontId="26" fillId="0" borderId="33" xfId="4" applyFont="1" applyBorder="1" applyAlignment="1">
      <alignment horizontal="center" vertical="center" textRotation="255"/>
    </xf>
    <xf numFmtId="0" fontId="26" fillId="0" borderId="29" xfId="4" applyFont="1" applyBorder="1" applyAlignment="1">
      <alignment horizontal="center" vertical="center" textRotation="255"/>
    </xf>
    <xf numFmtId="0" fontId="26" fillId="0" borderId="46" xfId="4" applyFont="1" applyBorder="1" applyAlignment="1">
      <alignment horizontal="center" vertical="center" textRotation="255"/>
    </xf>
    <xf numFmtId="0" fontId="26" fillId="0" borderId="30" xfId="4" applyFont="1" applyBorder="1" applyAlignment="1">
      <alignment horizontal="center" vertical="center" textRotation="255"/>
    </xf>
    <xf numFmtId="0" fontId="26" fillId="0" borderId="34" xfId="4" applyFont="1" applyBorder="1" applyAlignment="1">
      <alignment horizontal="center" vertical="center" textRotation="255"/>
    </xf>
    <xf numFmtId="0" fontId="26" fillId="0" borderId="31" xfId="4" applyFont="1" applyBorder="1" applyAlignment="1">
      <alignment horizontal="center" vertical="center" textRotation="255"/>
    </xf>
    <xf numFmtId="188" fontId="26" fillId="0" borderId="3" xfId="0" applyNumberFormat="1" applyFont="1" applyBorder="1" applyAlignment="1">
      <alignment horizontal="left" vertical="center" shrinkToFit="1"/>
    </xf>
    <xf numFmtId="188" fontId="26" fillId="0" borderId="80" xfId="0" applyNumberFormat="1" applyFont="1" applyBorder="1" applyAlignment="1">
      <alignment horizontal="left"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5" xfId="0" applyFont="1" applyBorder="1" applyAlignment="1">
      <alignment horizontal="center" vertical="center" shrinkToFit="1"/>
    </xf>
    <xf numFmtId="42" fontId="26" fillId="0" borderId="30" xfId="0" applyNumberFormat="1" applyFont="1" applyBorder="1" applyAlignment="1">
      <alignment horizontal="center" vertical="center" shrinkToFit="1"/>
    </xf>
    <xf numFmtId="186" fontId="26" fillId="0" borderId="63" xfId="0" applyNumberFormat="1" applyFont="1" applyBorder="1" applyAlignment="1">
      <alignment horizontal="right" vertical="center" shrinkToFit="1"/>
    </xf>
    <xf numFmtId="186" fontId="26" fillId="0" borderId="64" xfId="0" applyNumberFormat="1" applyFont="1" applyBorder="1" applyAlignment="1">
      <alignment horizontal="right" vertical="center" shrinkToFit="1"/>
    </xf>
    <xf numFmtId="186" fontId="26" fillId="0" borderId="65" xfId="0" applyNumberFormat="1" applyFont="1" applyBorder="1" applyAlignment="1">
      <alignment horizontal="right" vertical="center" shrinkToFit="1"/>
    </xf>
    <xf numFmtId="0" fontId="23" fillId="0" borderId="47"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85"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61" xfId="0" applyFont="1" applyBorder="1" applyAlignment="1">
      <alignment horizontal="center" vertical="center" shrinkToFit="1"/>
    </xf>
    <xf numFmtId="186" fontId="26" fillId="0" borderId="3" xfId="0" applyNumberFormat="1" applyFont="1" applyBorder="1" applyAlignment="1">
      <alignment horizontal="right" vertical="center" shrinkToFit="1"/>
    </xf>
    <xf numFmtId="186" fontId="23" fillId="0" borderId="35" xfId="0" applyNumberFormat="1" applyFont="1" applyBorder="1" applyAlignment="1">
      <alignment horizontal="right" vertical="center" shrinkToFit="1"/>
    </xf>
    <xf numFmtId="186" fontId="23" fillId="0" borderId="20" xfId="0" applyNumberFormat="1" applyFont="1" applyBorder="1" applyAlignment="1">
      <alignment horizontal="right" vertical="center" shrinkToFit="1"/>
    </xf>
    <xf numFmtId="186" fontId="23" fillId="0" borderId="32" xfId="0" applyNumberFormat="1" applyFont="1" applyBorder="1" applyAlignment="1">
      <alignment horizontal="right" vertical="center" shrinkToFit="1"/>
    </xf>
    <xf numFmtId="187" fontId="23" fillId="0" borderId="47" xfId="0" applyNumberFormat="1" applyFont="1" applyBorder="1" applyAlignment="1">
      <alignment horizontal="right" vertical="center" shrinkToFit="1"/>
    </xf>
    <xf numFmtId="187" fontId="23" fillId="0" borderId="42" xfId="0" applyNumberFormat="1" applyFont="1" applyBorder="1" applyAlignment="1">
      <alignment horizontal="right" vertical="center" shrinkToFit="1"/>
    </xf>
    <xf numFmtId="187" fontId="23" fillId="0" borderId="44" xfId="0" applyNumberFormat="1" applyFont="1" applyBorder="1" applyAlignment="1">
      <alignment horizontal="right" vertical="center" shrinkToFit="1"/>
    </xf>
    <xf numFmtId="41" fontId="26" fillId="0" borderId="0" xfId="0" applyNumberFormat="1" applyFont="1" applyAlignment="1">
      <alignment horizontal="left" vertical="center" shrinkToFit="1"/>
    </xf>
    <xf numFmtId="41" fontId="26" fillId="0" borderId="30" xfId="0" applyNumberFormat="1" applyFont="1" applyBorder="1" applyAlignment="1">
      <alignment horizontal="left" vertical="center" shrinkToFit="1"/>
    </xf>
    <xf numFmtId="179" fontId="26" fillId="0" borderId="8" xfId="0" applyNumberFormat="1" applyFont="1" applyBorder="1" applyAlignment="1">
      <alignment horizontal="center" vertical="center" textRotation="255" shrinkToFit="1"/>
    </xf>
    <xf numFmtId="0" fontId="26" fillId="0" borderId="12" xfId="0" applyFont="1" applyBorder="1" applyAlignment="1">
      <alignment horizontal="left" vertical="center" shrinkToFit="1"/>
    </xf>
    <xf numFmtId="42" fontId="26" fillId="0" borderId="0" xfId="0" applyNumberFormat="1" applyFont="1" applyAlignment="1">
      <alignment horizontal="left" vertical="center" shrinkToFit="1"/>
    </xf>
    <xf numFmtId="41" fontId="26" fillId="0" borderId="64" xfId="0" applyNumberFormat="1" applyFont="1" applyBorder="1" applyAlignment="1">
      <alignment horizontal="left" vertical="center" shrinkToFit="1"/>
    </xf>
    <xf numFmtId="41" fontId="26" fillId="0" borderId="65" xfId="0" applyNumberFormat="1" applyFont="1" applyBorder="1" applyAlignment="1">
      <alignment horizontal="left" vertical="center" shrinkToFit="1"/>
    </xf>
    <xf numFmtId="185" fontId="26" fillId="0" borderId="2" xfId="0" applyNumberFormat="1" applyFont="1" applyBorder="1" applyAlignment="1">
      <alignment horizontal="left" vertical="center" shrinkToFit="1"/>
    </xf>
    <xf numFmtId="185" fontId="26" fillId="0" borderId="7" xfId="0" applyNumberFormat="1" applyFont="1" applyBorder="1" applyAlignment="1">
      <alignment horizontal="left" vertical="center" shrinkToFit="1"/>
    </xf>
    <xf numFmtId="185" fontId="26" fillId="0" borderId="26" xfId="0" applyNumberFormat="1" applyFont="1" applyBorder="1" applyAlignment="1">
      <alignment horizontal="left" vertical="center" shrinkToFit="1"/>
    </xf>
    <xf numFmtId="0" fontId="18" fillId="0" borderId="6" xfId="4" applyFont="1" applyBorder="1" applyAlignment="1">
      <alignment horizontal="center" vertical="center"/>
    </xf>
    <xf numFmtId="0" fontId="18" fillId="0" borderId="17" xfId="4" applyFont="1" applyBorder="1" applyAlignment="1">
      <alignment horizontal="center" vertical="center"/>
    </xf>
    <xf numFmtId="0" fontId="35" fillId="0" borderId="37" xfId="4" applyFont="1" applyBorder="1" applyAlignment="1">
      <alignment horizontal="center" vertical="center" shrinkToFit="1"/>
    </xf>
    <xf numFmtId="0" fontId="35" fillId="0" borderId="17" xfId="4" applyFont="1" applyBorder="1" applyAlignment="1">
      <alignment horizontal="center" vertical="center" shrinkToFit="1"/>
    </xf>
    <xf numFmtId="186" fontId="26" fillId="0" borderId="35" xfId="0" applyNumberFormat="1" applyFont="1" applyBorder="1" applyAlignment="1">
      <alignment horizontal="right" vertical="center" shrinkToFit="1"/>
    </xf>
    <xf numFmtId="186" fontId="26" fillId="0" borderId="20" xfId="0" applyNumberFormat="1" applyFont="1" applyBorder="1" applyAlignment="1">
      <alignment horizontal="right" vertical="center" shrinkToFit="1"/>
    </xf>
    <xf numFmtId="186" fontId="26" fillId="0" borderId="32" xfId="0" applyNumberFormat="1" applyFont="1" applyBorder="1" applyAlignment="1">
      <alignment horizontal="right" vertical="center" shrinkToFit="1"/>
    </xf>
    <xf numFmtId="186" fontId="37" fillId="0" borderId="35" xfId="0" applyNumberFormat="1" applyFont="1" applyBorder="1" applyAlignment="1">
      <alignment horizontal="right" vertical="center" shrinkToFit="1"/>
    </xf>
    <xf numFmtId="186" fontId="37" fillId="0" borderId="20" xfId="0" applyNumberFormat="1" applyFont="1" applyBorder="1" applyAlignment="1">
      <alignment horizontal="right" vertical="center" shrinkToFit="1"/>
    </xf>
    <xf numFmtId="186" fontId="37" fillId="0" borderId="32" xfId="0" applyNumberFormat="1" applyFont="1" applyBorder="1" applyAlignment="1">
      <alignment horizontal="right" vertical="center" shrinkToFit="1"/>
    </xf>
    <xf numFmtId="0" fontId="18" fillId="0" borderId="37" xfId="4" applyFont="1" applyBorder="1" applyAlignment="1">
      <alignment horizontal="center" vertical="center" shrinkToFit="1"/>
    </xf>
    <xf numFmtId="0" fontId="26" fillId="0" borderId="3" xfId="0" applyFont="1" applyBorder="1" applyAlignment="1">
      <alignment horizontal="center" vertical="center" textRotation="255" shrinkToFit="1"/>
    </xf>
    <xf numFmtId="0" fontId="23" fillId="0" borderId="81" xfId="0" applyFont="1" applyBorder="1" applyAlignment="1">
      <alignment horizontal="center" vertical="center" shrinkToFit="1"/>
    </xf>
    <xf numFmtId="0" fontId="23" fillId="0" borderId="82" xfId="0" applyFont="1" applyBorder="1" applyAlignment="1">
      <alignment horizontal="center" vertical="center" shrinkToFit="1"/>
    </xf>
    <xf numFmtId="0" fontId="23" fillId="0" borderId="83" xfId="0" applyFont="1" applyBorder="1" applyAlignment="1">
      <alignment horizontal="center" vertical="center" shrinkToFit="1"/>
    </xf>
    <xf numFmtId="43" fontId="26" fillId="0" borderId="0" xfId="4" applyNumberFormat="1" applyFont="1" applyAlignment="1">
      <alignment horizontal="center" vertical="center" shrinkToFit="1"/>
    </xf>
    <xf numFmtId="43" fontId="26" fillId="0" borderId="30" xfId="4" applyNumberFormat="1" applyFont="1" applyBorder="1" applyAlignment="1">
      <alignment horizontal="center" vertical="center" shrinkToFit="1"/>
    </xf>
    <xf numFmtId="0" fontId="26" fillId="0" borderId="46" xfId="0" applyFont="1" applyBorder="1" applyAlignment="1">
      <alignment horizontal="center" vertical="center"/>
    </xf>
    <xf numFmtId="0" fontId="26" fillId="0" borderId="0" xfId="0" applyFont="1" applyAlignment="1">
      <alignment horizontal="center" vertical="center"/>
    </xf>
    <xf numFmtId="0" fontId="26" fillId="0" borderId="30" xfId="0" applyFont="1" applyBorder="1" applyAlignment="1">
      <alignment horizontal="center" vertical="center"/>
    </xf>
    <xf numFmtId="186" fontId="26" fillId="0" borderId="46" xfId="0" applyNumberFormat="1" applyFont="1" applyBorder="1" applyAlignment="1">
      <alignment horizontal="center" vertical="center" shrinkToFit="1"/>
    </xf>
    <xf numFmtId="186" fontId="26" fillId="0" borderId="0" xfId="0" applyNumberFormat="1" applyFont="1" applyAlignment="1">
      <alignment horizontal="center" vertical="center" shrinkToFit="1"/>
    </xf>
    <xf numFmtId="186" fontId="26" fillId="0" borderId="30" xfId="0" applyNumberFormat="1" applyFont="1" applyBorder="1" applyAlignment="1">
      <alignment horizontal="center" vertical="center" shrinkToFit="1"/>
    </xf>
    <xf numFmtId="0" fontId="26" fillId="0" borderId="18" xfId="0" applyFont="1" applyBorder="1" applyAlignment="1">
      <alignment horizontal="left" vertical="center" shrinkToFit="1"/>
    </xf>
    <xf numFmtId="0" fontId="26" fillId="0" borderId="39" xfId="0" applyFont="1" applyBorder="1" applyAlignment="1">
      <alignment horizontal="left" vertical="center" shrinkToFit="1"/>
    </xf>
    <xf numFmtId="0" fontId="26" fillId="0" borderId="46" xfId="0" applyFont="1" applyBorder="1" applyAlignment="1">
      <alignment horizontal="left" vertical="center" shrinkToFit="1"/>
    </xf>
    <xf numFmtId="0" fontId="26" fillId="0" borderId="49" xfId="0" applyFont="1" applyBorder="1" applyAlignment="1">
      <alignment horizontal="left" vertical="center" shrinkToFit="1"/>
    </xf>
    <xf numFmtId="186" fontId="26" fillId="0" borderId="46" xfId="4" applyNumberFormat="1" applyFont="1" applyBorder="1" applyAlignment="1">
      <alignment horizontal="right" vertical="center" shrinkToFit="1"/>
    </xf>
    <xf numFmtId="186" fontId="26" fillId="0" borderId="0" xfId="4" applyNumberFormat="1" applyFont="1" applyAlignment="1">
      <alignment horizontal="right" vertical="center" shrinkToFit="1"/>
    </xf>
    <xf numFmtId="186" fontId="26" fillId="0" borderId="30" xfId="4" applyNumberFormat="1" applyFont="1" applyBorder="1" applyAlignment="1">
      <alignment horizontal="right" vertical="center" shrinkToFit="1"/>
    </xf>
    <xf numFmtId="0" fontId="26" fillId="0" borderId="46" xfId="4" applyFont="1" applyBorder="1" applyAlignment="1">
      <alignment horizontal="center" vertical="center" shrinkToFit="1"/>
    </xf>
    <xf numFmtId="0" fontId="26" fillId="0" borderId="0" xfId="4" applyFont="1" applyAlignment="1">
      <alignment horizontal="center" vertical="center" shrinkToFit="1"/>
    </xf>
    <xf numFmtId="0" fontId="18" fillId="0" borderId="0" xfId="4" applyFont="1" applyAlignment="1">
      <alignment horizontal="center" vertical="top"/>
    </xf>
    <xf numFmtId="0" fontId="17" fillId="0" borderId="0" xfId="4" applyFont="1" applyAlignment="1">
      <alignment horizontal="center" vertical="center" shrinkToFit="1"/>
    </xf>
    <xf numFmtId="0" fontId="26" fillId="0" borderId="4" xfId="4" applyFont="1" applyBorder="1" applyAlignment="1">
      <alignment horizontal="center" vertical="center"/>
    </xf>
    <xf numFmtId="0" fontId="26" fillId="0" borderId="9" xfId="4" applyFont="1" applyBorder="1" applyAlignment="1">
      <alignment horizontal="center" vertical="center"/>
    </xf>
    <xf numFmtId="0" fontId="26" fillId="0" borderId="27" xfId="4" applyFont="1" applyBorder="1" applyAlignment="1">
      <alignment horizontal="center" vertical="center"/>
    </xf>
    <xf numFmtId="0" fontId="26" fillId="0" borderId="50" xfId="4" applyFont="1" applyBorder="1" applyAlignment="1">
      <alignment horizontal="center" vertical="center"/>
    </xf>
    <xf numFmtId="0" fontId="26" fillId="0" borderId="51" xfId="4" applyFont="1" applyBorder="1" applyAlignment="1">
      <alignment horizontal="center" vertical="center"/>
    </xf>
    <xf numFmtId="0" fontId="26" fillId="0" borderId="62" xfId="4" applyFont="1" applyBorder="1" applyAlignment="1">
      <alignment horizontal="center" vertical="center"/>
    </xf>
    <xf numFmtId="0" fontId="26" fillId="0" borderId="16" xfId="4" applyFont="1" applyBorder="1" applyAlignment="1">
      <alignment horizontal="center" vertical="center"/>
    </xf>
    <xf numFmtId="0" fontId="26" fillId="0" borderId="34" xfId="4" applyFont="1" applyBorder="1" applyAlignment="1">
      <alignment horizontal="center" vertical="center"/>
    </xf>
    <xf numFmtId="0" fontId="26" fillId="0" borderId="19" xfId="4" applyFont="1" applyBorder="1" applyAlignment="1">
      <alignment horizontal="center" vertical="center"/>
    </xf>
    <xf numFmtId="0" fontId="26" fillId="0" borderId="31" xfId="4" applyFont="1" applyBorder="1" applyAlignment="1">
      <alignment horizontal="center" vertical="center"/>
    </xf>
    <xf numFmtId="0" fontId="36" fillId="0" borderId="2" xfId="4" applyFont="1" applyBorder="1" applyAlignment="1">
      <alignment horizontal="center" vertical="center" shrinkToFit="1"/>
    </xf>
    <xf numFmtId="0" fontId="36" fillId="0" borderId="7" xfId="4" applyFont="1" applyBorder="1" applyAlignment="1">
      <alignment horizontal="center" vertical="center" shrinkToFit="1"/>
    </xf>
    <xf numFmtId="0" fontId="36" fillId="0" borderId="8" xfId="4" applyFont="1" applyBorder="1" applyAlignment="1">
      <alignment horizontal="center" vertical="center" shrinkToFit="1"/>
    </xf>
    <xf numFmtId="0" fontId="26" fillId="0" borderId="66" xfId="4" applyFont="1" applyBorder="1" applyAlignment="1">
      <alignment horizontal="center" vertical="center"/>
    </xf>
    <xf numFmtId="0" fontId="26" fillId="0" borderId="40" xfId="4" applyFont="1" applyBorder="1" applyAlignment="1">
      <alignment horizontal="center" vertical="center"/>
    </xf>
    <xf numFmtId="0" fontId="26" fillId="0" borderId="34"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40" xfId="0" applyFont="1" applyBorder="1" applyAlignment="1">
      <alignment horizontal="left" vertical="center" shrinkToFit="1"/>
    </xf>
    <xf numFmtId="0" fontId="26" fillId="0" borderId="19" xfId="0" applyFont="1" applyBorder="1" applyAlignment="1">
      <alignment horizontal="right" vertical="center" shrinkToFit="1"/>
    </xf>
    <xf numFmtId="0" fontId="26" fillId="0" borderId="0" xfId="0" applyFont="1" applyAlignment="1">
      <alignment horizontal="right" vertical="center" shrinkToFit="1"/>
    </xf>
    <xf numFmtId="0" fontId="26" fillId="0" borderId="11" xfId="4" applyFont="1" applyBorder="1" applyAlignment="1">
      <alignment horizontal="left" vertical="center" shrinkToFit="1"/>
    </xf>
    <xf numFmtId="0" fontId="26" fillId="0" borderId="18" xfId="4" applyFont="1" applyBorder="1" applyAlignment="1">
      <alignment horizontal="left" vertical="center" shrinkToFit="1"/>
    </xf>
    <xf numFmtId="0" fontId="26" fillId="0" borderId="29" xfId="4" applyFont="1" applyBorder="1" applyAlignment="1">
      <alignment horizontal="left" vertical="center" shrinkToFit="1"/>
    </xf>
    <xf numFmtId="0" fontId="26" fillId="0" borderId="30" xfId="4" applyFont="1" applyBorder="1" applyAlignment="1">
      <alignment horizontal="center" vertical="center" shrinkToFit="1"/>
    </xf>
    <xf numFmtId="186" fontId="26" fillId="0" borderId="33" xfId="0" applyNumberFormat="1" applyFont="1" applyBorder="1" applyAlignment="1">
      <alignment horizontal="right" vertical="center" shrinkToFit="1"/>
    </xf>
    <xf numFmtId="186" fontId="26" fillId="0" borderId="18" xfId="0" applyNumberFormat="1" applyFont="1" applyBorder="1" applyAlignment="1">
      <alignment horizontal="right" vertical="center" shrinkToFit="1"/>
    </xf>
    <xf numFmtId="186" fontId="26" fillId="0" borderId="29" xfId="0" applyNumberFormat="1" applyFont="1" applyBorder="1" applyAlignment="1">
      <alignment horizontal="right"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9" xfId="4" applyFont="1" applyBorder="1" applyAlignment="1">
      <alignment horizontal="center" vertical="center" shrinkToFit="1"/>
    </xf>
    <xf numFmtId="0" fontId="26" fillId="0" borderId="40" xfId="4"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3" xfId="4" applyFont="1" applyBorder="1" applyAlignment="1">
      <alignment horizontal="center" vertical="center" textRotation="255"/>
    </xf>
    <xf numFmtId="179" fontId="26" fillId="0" borderId="3" xfId="0" applyNumberFormat="1" applyFont="1" applyBorder="1" applyAlignment="1">
      <alignment horizontal="center" vertical="center" textRotation="255" shrinkToFit="1"/>
    </xf>
    <xf numFmtId="186" fontId="26" fillId="0" borderId="2" xfId="0" applyNumberFormat="1" applyFont="1" applyBorder="1" applyAlignment="1">
      <alignment horizontal="right" vertical="center" shrinkToFit="1"/>
    </xf>
    <xf numFmtId="186" fontId="26" fillId="0" borderId="3" xfId="4" applyNumberFormat="1" applyFont="1" applyBorder="1" applyAlignment="1">
      <alignment horizontal="right" vertical="center"/>
    </xf>
    <xf numFmtId="0" fontId="21" fillId="0" borderId="0" xfId="7" applyFont="1" applyAlignment="1">
      <alignment horizontal="left" vertical="center"/>
    </xf>
    <xf numFmtId="0" fontId="21" fillId="0" borderId="0" xfId="7" applyFont="1" applyAlignment="1">
      <alignment horizontal="center" vertical="center" wrapText="1"/>
    </xf>
    <xf numFmtId="0" fontId="21" fillId="0" borderId="0" xfId="7" applyFont="1" applyAlignment="1">
      <alignment horizontal="right" vertical="center"/>
    </xf>
    <xf numFmtId="192" fontId="21" fillId="0" borderId="0" xfId="7" applyNumberFormat="1" applyFont="1" applyAlignment="1">
      <alignment horizontal="right" vertical="center" wrapText="1" shrinkToFit="1"/>
    </xf>
    <xf numFmtId="192" fontId="21" fillId="0" borderId="0" xfId="7" applyNumberFormat="1" applyFont="1" applyAlignment="1">
      <alignment horizontal="right" vertical="center" wrapText="1"/>
    </xf>
    <xf numFmtId="181" fontId="21" fillId="0" borderId="0" xfId="7" applyNumberFormat="1" applyFont="1" applyAlignment="1">
      <alignment horizontal="distributed" vertical="center" shrinkToFit="1"/>
    </xf>
    <xf numFmtId="182" fontId="21" fillId="0" borderId="0" xfId="7" applyNumberFormat="1" applyFont="1" applyAlignment="1">
      <alignment horizontal="distributed" vertical="center" shrinkToFit="1"/>
    </xf>
    <xf numFmtId="0" fontId="33" fillId="0" borderId="0" xfId="7" applyFont="1" applyAlignment="1">
      <alignment horizontal="center" vertical="center" wrapText="1"/>
    </xf>
    <xf numFmtId="0" fontId="33" fillId="0" borderId="0" xfId="7" applyFont="1" applyAlignment="1">
      <alignment horizontal="center" vertical="center"/>
    </xf>
    <xf numFmtId="0" fontId="21" fillId="2" borderId="0" xfId="7" applyFont="1" applyFill="1" applyAlignment="1">
      <alignment horizontal="left" vertical="justify" wrapText="1"/>
    </xf>
    <xf numFmtId="14" fontId="18" fillId="0" borderId="0" xfId="7" applyNumberFormat="1" applyFont="1" applyAlignment="1">
      <alignment horizontal="left" vertical="center" shrinkToFit="1"/>
    </xf>
    <xf numFmtId="0" fontId="18" fillId="0" borderId="0" xfId="7" applyFont="1" applyAlignment="1">
      <alignment horizontal="left" vertical="center" shrinkToFit="1"/>
    </xf>
    <xf numFmtId="0" fontId="18" fillId="0" borderId="0" xfId="7" applyFont="1" applyAlignment="1">
      <alignment horizontal="left" vertical="top" shrinkToFit="1"/>
    </xf>
    <xf numFmtId="0" fontId="26" fillId="0" borderId="14" xfId="4" applyFont="1" applyBorder="1" applyAlignment="1">
      <alignment horizontal="center" vertical="center"/>
    </xf>
    <xf numFmtId="0" fontId="26" fillId="0" borderId="20" xfId="4" applyFont="1" applyBorder="1" applyAlignment="1">
      <alignment horizontal="center" vertical="center"/>
    </xf>
    <xf numFmtId="0" fontId="26" fillId="0" borderId="24" xfId="4" applyFont="1" applyBorder="1" applyAlignment="1">
      <alignment horizontal="center" vertical="center"/>
    </xf>
    <xf numFmtId="0" fontId="26" fillId="0" borderId="41" xfId="4" applyFont="1" applyBorder="1" applyAlignment="1">
      <alignment horizontal="center" vertical="center"/>
    </xf>
    <xf numFmtId="0" fontId="26" fillId="0" borderId="43" xfId="4" applyFont="1" applyBorder="1" applyAlignment="1">
      <alignment horizontal="center" vertical="center"/>
    </xf>
    <xf numFmtId="0" fontId="26" fillId="0" borderId="45" xfId="4" applyFont="1" applyBorder="1" applyAlignment="1">
      <alignment horizontal="center" vertical="center"/>
    </xf>
    <xf numFmtId="0" fontId="26" fillId="0" borderId="48" xfId="4" applyFont="1" applyBorder="1" applyAlignment="1">
      <alignment horizontal="center" vertical="center"/>
    </xf>
    <xf numFmtId="0" fontId="26" fillId="0" borderId="24" xfId="4" applyFont="1" applyBorder="1" applyAlignment="1">
      <alignment horizontal="left" vertical="center"/>
    </xf>
    <xf numFmtId="0" fontId="26" fillId="0" borderId="15" xfId="4" applyFont="1" applyBorder="1" applyAlignment="1">
      <alignment horizontal="center" vertical="center"/>
    </xf>
    <xf numFmtId="0" fontId="26" fillId="0" borderId="21" xfId="4" applyFont="1" applyBorder="1" applyAlignment="1">
      <alignment horizontal="center" vertical="center"/>
    </xf>
    <xf numFmtId="0" fontId="26" fillId="0" borderId="25" xfId="4" applyFont="1" applyBorder="1" applyAlignment="1">
      <alignment horizontal="center" vertical="center"/>
    </xf>
    <xf numFmtId="0" fontId="26" fillId="0" borderId="28" xfId="4" applyFont="1" applyBorder="1" applyAlignment="1">
      <alignment horizontal="center" vertical="center"/>
    </xf>
    <xf numFmtId="0" fontId="26" fillId="0" borderId="23" xfId="4" applyFont="1" applyBorder="1" applyAlignment="1">
      <alignment horizontal="center" vertical="center"/>
    </xf>
    <xf numFmtId="0" fontId="26" fillId="0" borderId="9" xfId="4" applyFont="1" applyBorder="1" applyAlignment="1">
      <alignment horizontal="left" vertical="center"/>
    </xf>
    <xf numFmtId="0" fontId="26" fillId="0" borderId="23" xfId="4" applyFont="1" applyBorder="1" applyAlignment="1">
      <alignment horizontal="left" vertical="center"/>
    </xf>
    <xf numFmtId="0" fontId="17" fillId="0" borderId="0" xfId="6" applyFont="1" applyAlignment="1">
      <alignment horizontal="center" vertical="center" shrinkToFit="1"/>
    </xf>
    <xf numFmtId="0" fontId="18" fillId="0" borderId="0" xfId="0" applyFont="1" applyAlignment="1">
      <alignment horizontal="left" vertical="distributed" wrapText="1"/>
    </xf>
    <xf numFmtId="0" fontId="33" fillId="0" borderId="0" xfId="0" applyFont="1" applyAlignment="1">
      <alignment horizontal="left" vertical="center"/>
    </xf>
    <xf numFmtId="181" fontId="34" fillId="0" borderId="0" xfId="0" applyNumberFormat="1" applyFont="1" applyAlignment="1">
      <alignment horizontal="distributed" vertical="center" shrinkToFit="1"/>
    </xf>
    <xf numFmtId="182" fontId="21" fillId="0" borderId="0" xfId="0" applyNumberFormat="1" applyFont="1" applyAlignment="1">
      <alignment horizontal="distributed" vertical="center" shrinkToFit="1"/>
    </xf>
    <xf numFmtId="0" fontId="40" fillId="0" borderId="0" xfId="0" applyFont="1" applyAlignment="1">
      <alignment horizontal="center" vertical="center"/>
    </xf>
    <xf numFmtId="180" fontId="18" fillId="0" borderId="0" xfId="0" applyNumberFormat="1" applyFont="1" applyAlignment="1">
      <alignment horizontal="left" vertical="center"/>
    </xf>
    <xf numFmtId="0" fontId="42" fillId="0" borderId="0" xfId="0" applyFont="1" applyAlignment="1">
      <alignment horizontal="left" vertical="top"/>
    </xf>
    <xf numFmtId="0" fontId="41" fillId="0" borderId="0" xfId="0" applyFont="1" applyAlignment="1">
      <alignment horizontal="left" vertical="top"/>
    </xf>
    <xf numFmtId="0" fontId="18" fillId="0" borderId="19" xfId="0" applyFont="1" applyBorder="1" applyAlignment="1">
      <alignment horizontal="center"/>
    </xf>
    <xf numFmtId="0" fontId="18" fillId="0" borderId="7" xfId="0" applyFont="1" applyBorder="1" applyAlignment="1">
      <alignment horizontal="right"/>
    </xf>
    <xf numFmtId="0" fontId="18" fillId="0" borderId="7" xfId="0" applyFont="1" applyBorder="1" applyAlignment="1">
      <alignment horizontal="center"/>
    </xf>
    <xf numFmtId="0" fontId="18" fillId="0" borderId="19" xfId="0" applyFont="1" applyBorder="1" applyAlignment="1">
      <alignment horizontal="right"/>
    </xf>
    <xf numFmtId="0" fontId="21" fillId="0" borderId="0" xfId="0" applyFont="1" applyAlignment="1">
      <alignment horizontal="left" vertical="center" wrapText="1" shrinkToFit="1"/>
    </xf>
    <xf numFmtId="0" fontId="21" fillId="0" borderId="0" xfId="0" applyFont="1" applyAlignment="1">
      <alignment horizontal="center" vertical="top" wrapText="1" shrinkToFit="1"/>
    </xf>
    <xf numFmtId="0" fontId="21" fillId="0" borderId="0" xfId="0" applyFont="1" applyAlignment="1">
      <alignment horizontal="left" vertical="top" shrinkToFit="1"/>
    </xf>
    <xf numFmtId="0" fontId="21" fillId="0" borderId="0" xfId="0" applyFont="1" applyAlignment="1">
      <alignment horizontal="justify" vertical="top" wrapText="1"/>
    </xf>
    <xf numFmtId="0" fontId="21" fillId="0" borderId="0" xfId="0" applyFont="1" applyAlignment="1">
      <alignment horizontal="right" vertical="center" shrinkToFit="1"/>
    </xf>
    <xf numFmtId="38" fontId="21" fillId="0" borderId="0" xfId="3" applyFont="1" applyFill="1" applyAlignment="1">
      <alignment horizontal="right" vertical="center"/>
    </xf>
    <xf numFmtId="184" fontId="21" fillId="0" borderId="0" xfId="0" applyNumberFormat="1" applyFont="1" applyAlignment="1">
      <alignment horizontal="center" vertical="center"/>
    </xf>
    <xf numFmtId="176" fontId="21" fillId="0" borderId="0" xfId="0" applyNumberFormat="1" applyFont="1" applyAlignment="1">
      <alignment horizontal="left" vertical="center"/>
    </xf>
    <xf numFmtId="181" fontId="21" fillId="0" borderId="0" xfId="0" applyNumberFormat="1" applyFont="1" applyAlignment="1">
      <alignment horizontal="left" vertical="center"/>
    </xf>
    <xf numFmtId="181" fontId="21" fillId="0" borderId="0" xfId="0" applyNumberFormat="1" applyFont="1" applyAlignment="1">
      <alignment horizontal="center" vertical="center"/>
    </xf>
    <xf numFmtId="176" fontId="21" fillId="0" borderId="0" xfId="0" applyNumberFormat="1" applyFont="1" applyAlignment="1">
      <alignment horizontal="center" vertical="center" shrinkToFit="1"/>
    </xf>
    <xf numFmtId="0" fontId="43" fillId="0" borderId="0" xfId="0" applyFont="1" applyAlignment="1">
      <alignment horizontal="right" vertical="top" shrinkToFit="1"/>
    </xf>
    <xf numFmtId="0" fontId="43" fillId="0" borderId="0" xfId="0" applyFont="1" applyAlignment="1">
      <alignment horizontal="justify" vertical="top" wrapText="1"/>
    </xf>
    <xf numFmtId="0" fontId="43" fillId="0" borderId="0" xfId="5" applyFont="1" applyAlignment="1">
      <alignment horizontal="justify" vertical="top" wrapText="1"/>
    </xf>
  </cellXfs>
  <cellStyles count="11">
    <cellStyle name="パーセント" xfId="2" builtinId="5"/>
    <cellStyle name="ハイパーリンク" xfId="9" builtinId="8"/>
    <cellStyle name="桁区切り" xfId="3" builtinId="6"/>
    <cellStyle name="標準" xfId="0" builtinId="0"/>
    <cellStyle name="標準 2" xfId="4" xr:uid="{00000000-0005-0000-0000-000003000000}"/>
    <cellStyle name="標準 2 2" xfId="6" xr:uid="{00000000-0005-0000-0000-000003000000}"/>
    <cellStyle name="標準 2 3" xfId="10" xr:uid="{00000000-0005-0000-0000-000003000000}"/>
    <cellStyle name="標準 3" xfId="1" xr:uid="{00000000-0005-0000-0000-000004000000}"/>
    <cellStyle name="標準 4" xfId="7" xr:uid="{00000000-0005-0000-0000-000005000000}"/>
    <cellStyle name="標準 5" xfId="8" xr:uid="{00000000-0005-0000-0000-000006000000}"/>
    <cellStyle name="標準_04-①_【短期入所協力事業】申請書類（広報活動費）" xfId="5" xr:uid="{00000000-0005-0000-0000-000005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112569</xdr:colOff>
      <xdr:row>0</xdr:row>
      <xdr:rowOff>164521</xdr:rowOff>
    </xdr:from>
    <xdr:to>
      <xdr:col>78</xdr:col>
      <xdr:colOff>133351</xdr:colOff>
      <xdr:row>12</xdr:row>
      <xdr:rowOff>114299</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0031269" y="164521"/>
          <a:ext cx="3322782" cy="28263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35</xdr:col>
      <xdr:colOff>82550</xdr:colOff>
      <xdr:row>199</xdr:row>
      <xdr:rowOff>0</xdr:rowOff>
    </xdr:from>
    <xdr:to>
      <xdr:col>57</xdr:col>
      <xdr:colOff>37723</xdr:colOff>
      <xdr:row>209</xdr:row>
      <xdr:rowOff>228600</xdr:rowOff>
    </xdr:to>
    <xdr:sp macro="" textlink="">
      <xdr:nvSpPr>
        <xdr:cNvPr id="7" name="テキスト ボックス 6">
          <a:extLst>
            <a:ext uri="{FF2B5EF4-FFF2-40B4-BE49-F238E27FC236}">
              <a16:creationId xmlns:a16="http://schemas.microsoft.com/office/drawing/2014/main" id="{BED207B5-C06D-45A4-ADA0-F63509342ACA}"/>
            </a:ext>
          </a:extLst>
        </xdr:cNvPr>
        <xdr:cNvSpPr txBox="1"/>
      </xdr:nvSpPr>
      <xdr:spPr>
        <a:xfrm>
          <a:off x="6362700" y="37084000"/>
          <a:ext cx="3587373" cy="2501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・入所施設支援費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126999</xdr:colOff>
      <xdr:row>53</xdr:row>
      <xdr:rowOff>158750</xdr:rowOff>
    </xdr:from>
    <xdr:to>
      <xdr:col>81</xdr:col>
      <xdr:colOff>107950</xdr:colOff>
      <xdr:row>64</xdr:row>
      <xdr:rowOff>88900</xdr:rowOff>
    </xdr:to>
    <xdr:sp macro="" textlink="">
      <xdr:nvSpPr>
        <xdr:cNvPr id="4" name="テキスト ボックス 3">
          <a:extLst>
            <a:ext uri="{FF2B5EF4-FFF2-40B4-BE49-F238E27FC236}">
              <a16:creationId xmlns:a16="http://schemas.microsoft.com/office/drawing/2014/main" id="{4CFA0E29-A71D-436D-BDEE-FA6358F58471}"/>
            </a:ext>
          </a:extLst>
        </xdr:cNvPr>
        <xdr:cNvSpPr txBox="1"/>
      </xdr:nvSpPr>
      <xdr:spPr>
        <a:xfrm>
          <a:off x="10045699" y="9036050"/>
          <a:ext cx="3778251" cy="2444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・入所施設支援費を申請する場合は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１９７行目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146050</xdr:colOff>
      <xdr:row>104</xdr:row>
      <xdr:rowOff>184151</xdr:rowOff>
    </xdr:from>
    <xdr:to>
      <xdr:col>77</xdr:col>
      <xdr:colOff>63500</xdr:colOff>
      <xdr:row>109</xdr:row>
      <xdr:rowOff>165101</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0223500" y="18872201"/>
          <a:ext cx="3054350" cy="933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２１４行目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43</xdr:col>
      <xdr:colOff>114301</xdr:colOff>
      <xdr:row>118</xdr:row>
      <xdr:rowOff>6350</xdr:rowOff>
    </xdr:from>
    <xdr:to>
      <xdr:col>59</xdr:col>
      <xdr:colOff>27214</xdr:colOff>
      <xdr:row>126</xdr:row>
      <xdr:rowOff>133350</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8292194" y="25723850"/>
          <a:ext cx="2743199" cy="208642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２１９行目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114299</xdr:colOff>
      <xdr:row>0</xdr:row>
      <xdr:rowOff>183355</xdr:rowOff>
    </xdr:from>
    <xdr:to>
      <xdr:col>78</xdr:col>
      <xdr:colOff>146050</xdr:colOff>
      <xdr:row>12</xdr:row>
      <xdr:rowOff>133349</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102849" y="183355"/>
          <a:ext cx="3333751" cy="28265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104</xdr:row>
      <xdr:rowOff>177800</xdr:rowOff>
    </xdr:from>
    <xdr:to>
      <xdr:col>77</xdr:col>
      <xdr:colOff>38100</xdr:colOff>
      <xdr:row>110</xdr:row>
      <xdr:rowOff>177799</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0229850" y="18808700"/>
          <a:ext cx="3009900" cy="1142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２１４行目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35</xdr:col>
      <xdr:colOff>101600</xdr:colOff>
      <xdr:row>199</xdr:row>
      <xdr:rowOff>1</xdr:rowOff>
    </xdr:from>
    <xdr:to>
      <xdr:col>57</xdr:col>
      <xdr:colOff>12700</xdr:colOff>
      <xdr:row>210</xdr:row>
      <xdr:rowOff>1</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6292850" y="37026851"/>
          <a:ext cx="3619500" cy="2520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・入所施設支援費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146049</xdr:colOff>
      <xdr:row>117</xdr:row>
      <xdr:rowOff>234950</xdr:rowOff>
    </xdr:from>
    <xdr:to>
      <xdr:col>60</xdr:col>
      <xdr:colOff>15875</xdr:colOff>
      <xdr:row>126</xdr:row>
      <xdr:rowOff>123825</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8131174" y="25380950"/>
          <a:ext cx="2917826" cy="203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２１９行目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139700</xdr:colOff>
      <xdr:row>53</xdr:row>
      <xdr:rowOff>158750</xdr:rowOff>
    </xdr:from>
    <xdr:to>
      <xdr:col>81</xdr:col>
      <xdr:colOff>95250</xdr:colOff>
      <xdr:row>64</xdr:row>
      <xdr:rowOff>88900</xdr:rowOff>
    </xdr:to>
    <xdr:sp macro="" textlink="">
      <xdr:nvSpPr>
        <xdr:cNvPr id="5" name="テキスト ボックス 4">
          <a:extLst>
            <a:ext uri="{FF2B5EF4-FFF2-40B4-BE49-F238E27FC236}">
              <a16:creationId xmlns:a16="http://schemas.microsoft.com/office/drawing/2014/main" id="{B990A993-6E7B-48A6-8D59-C882A7B188E2}"/>
            </a:ext>
          </a:extLst>
        </xdr:cNvPr>
        <xdr:cNvSpPr txBox="1"/>
      </xdr:nvSpPr>
      <xdr:spPr>
        <a:xfrm>
          <a:off x="10128250" y="8978900"/>
          <a:ext cx="3752850" cy="2444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・入所施設支援費を申請する場合は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１９７行目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W224"/>
  <sheetViews>
    <sheetView tabSelected="1" view="pageBreakPreview" zoomScaleSheetLayoutView="100" workbookViewId="0"/>
  </sheetViews>
  <sheetFormatPr defaultColWidth="9" defaultRowHeight="18" x14ac:dyDescent="0.2"/>
  <cols>
    <col min="1" max="1" width="3.21875" style="1" customWidth="1"/>
    <col min="2" max="2" width="2.33203125" style="8" customWidth="1"/>
    <col min="3" max="21" width="2.33203125" style="1" customWidth="1"/>
    <col min="22" max="22" width="4.6640625" style="1" customWidth="1"/>
    <col min="23" max="27" width="2.33203125" style="1" customWidth="1"/>
    <col min="28" max="31" width="3.33203125" style="1" customWidth="1"/>
    <col min="32" max="100" width="2.33203125" style="1" customWidth="1"/>
    <col min="101" max="101" width="9" style="1" customWidth="1"/>
    <col min="102" max="16384" width="9" style="1"/>
  </cols>
  <sheetData>
    <row r="1" spans="2:63" ht="27"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row>
    <row r="2" spans="2:63" x14ac:dyDescent="0.2">
      <c r="B2" s="2"/>
      <c r="C2" s="3"/>
      <c r="D2" s="3"/>
      <c r="E2" s="3"/>
      <c r="F2" s="3"/>
      <c r="G2" s="3"/>
      <c r="H2" s="3"/>
      <c r="I2" s="3"/>
      <c r="J2" s="3"/>
      <c r="K2" s="3"/>
      <c r="L2" s="3"/>
      <c r="M2" s="3"/>
      <c r="N2" s="3"/>
      <c r="O2" s="3"/>
      <c r="P2" s="3"/>
      <c r="Q2" s="3"/>
      <c r="R2" s="3"/>
      <c r="S2" s="3"/>
      <c r="T2" s="3"/>
      <c r="U2" s="3"/>
      <c r="V2" s="3"/>
      <c r="W2" s="3"/>
      <c r="X2" s="3"/>
      <c r="Y2" s="3"/>
      <c r="Z2" s="3"/>
      <c r="AA2" s="130" t="s">
        <v>1</v>
      </c>
      <c r="AB2" s="130"/>
      <c r="AC2" s="130"/>
      <c r="AD2" s="130"/>
      <c r="AE2" s="130"/>
      <c r="AF2" s="130"/>
      <c r="AG2" s="167" t="s">
        <v>2</v>
      </c>
      <c r="AH2" s="167"/>
      <c r="AI2" s="167"/>
      <c r="AJ2" s="167"/>
      <c r="AK2" s="167"/>
      <c r="AL2" s="167"/>
      <c r="AM2" s="167"/>
      <c r="AN2" s="167"/>
      <c r="AO2" s="167"/>
      <c r="AP2" s="167"/>
      <c r="AQ2" s="167"/>
      <c r="AR2" s="167"/>
      <c r="AS2" s="167"/>
      <c r="AT2" s="167"/>
      <c r="AU2" s="167"/>
      <c r="AV2" s="167"/>
      <c r="AW2" s="167"/>
      <c r="AX2" s="167"/>
      <c r="AY2" s="3"/>
      <c r="AZ2" s="3"/>
      <c r="BA2" s="3"/>
      <c r="BB2" s="3"/>
      <c r="BC2" s="3"/>
      <c r="BD2" s="3"/>
      <c r="BE2" s="3"/>
      <c r="BF2" s="3"/>
    </row>
    <row r="3" spans="2:63" x14ac:dyDescent="0.2">
      <c r="B3" s="124" t="s">
        <v>3</v>
      </c>
      <c r="C3" s="125"/>
      <c r="D3" s="125"/>
      <c r="E3" s="126"/>
      <c r="F3" s="131"/>
      <c r="G3" s="132"/>
      <c r="H3" s="132"/>
      <c r="I3" s="132"/>
      <c r="J3" s="132"/>
      <c r="K3" s="132"/>
      <c r="L3" s="132"/>
      <c r="M3" s="132"/>
      <c r="N3" s="132"/>
      <c r="O3" s="132"/>
      <c r="P3" s="132"/>
      <c r="Q3" s="132"/>
      <c r="R3" s="132"/>
      <c r="S3" s="132"/>
      <c r="T3" s="132"/>
      <c r="U3" s="132"/>
      <c r="V3" s="132"/>
      <c r="W3" s="132"/>
      <c r="X3" s="133"/>
      <c r="Y3" s="3"/>
      <c r="Z3" s="3"/>
      <c r="AA3" s="130" t="s">
        <v>4</v>
      </c>
      <c r="AB3" s="130"/>
      <c r="AC3" s="130"/>
      <c r="AD3" s="130"/>
      <c r="AE3" s="130" t="s">
        <v>5</v>
      </c>
      <c r="AF3" s="130"/>
      <c r="AG3" s="129" t="s">
        <v>6</v>
      </c>
      <c r="AH3" s="129"/>
      <c r="AI3" s="129"/>
      <c r="AJ3" s="129"/>
      <c r="AK3" s="129"/>
      <c r="AL3" s="129"/>
      <c r="AM3" s="129"/>
      <c r="AN3" s="129"/>
      <c r="AO3" s="129"/>
      <c r="AP3" s="129"/>
      <c r="AQ3" s="129"/>
      <c r="AR3" s="129"/>
      <c r="AS3" s="129"/>
      <c r="AT3" s="129"/>
      <c r="AU3" s="129"/>
      <c r="AV3" s="129"/>
      <c r="AW3" s="129"/>
      <c r="AX3" s="129"/>
      <c r="AY3" s="3"/>
      <c r="AZ3" s="3"/>
      <c r="BA3" s="3"/>
      <c r="BB3" s="3"/>
      <c r="BC3" s="3"/>
      <c r="BD3" s="3"/>
      <c r="BE3" s="3"/>
      <c r="BF3" s="3"/>
    </row>
    <row r="4" spans="2:63" x14ac:dyDescent="0.2">
      <c r="B4" s="124" t="s">
        <v>7</v>
      </c>
      <c r="C4" s="125"/>
      <c r="D4" s="125"/>
      <c r="E4" s="126"/>
      <c r="F4" s="168">
        <v>45444</v>
      </c>
      <c r="G4" s="169"/>
      <c r="H4" s="169"/>
      <c r="I4" s="169"/>
      <c r="J4" s="169"/>
      <c r="K4" s="169"/>
      <c r="L4" s="169"/>
      <c r="M4" s="169"/>
      <c r="N4" s="169"/>
      <c r="O4" s="169"/>
      <c r="P4" s="169"/>
      <c r="Q4" s="169"/>
      <c r="R4" s="169"/>
      <c r="S4" s="169"/>
      <c r="T4" s="169"/>
      <c r="U4" s="169"/>
      <c r="V4" s="169"/>
      <c r="W4" s="169"/>
      <c r="X4" s="170"/>
      <c r="Y4" s="3"/>
      <c r="Z4" s="3"/>
      <c r="AA4" s="130"/>
      <c r="AB4" s="130"/>
      <c r="AC4" s="130"/>
      <c r="AD4" s="130"/>
      <c r="AE4" s="130" t="s">
        <v>8</v>
      </c>
      <c r="AF4" s="130"/>
      <c r="AG4" s="129" t="s">
        <v>9</v>
      </c>
      <c r="AH4" s="129"/>
      <c r="AI4" s="129"/>
      <c r="AJ4" s="129"/>
      <c r="AK4" s="129"/>
      <c r="AL4" s="129"/>
      <c r="AM4" s="129"/>
      <c r="AN4" s="129"/>
      <c r="AO4" s="129"/>
      <c r="AP4" s="129"/>
      <c r="AQ4" s="129"/>
      <c r="AR4" s="129"/>
      <c r="AS4" s="129"/>
      <c r="AT4" s="129"/>
      <c r="AU4" s="129"/>
      <c r="AV4" s="129"/>
      <c r="AW4" s="129"/>
      <c r="AX4" s="129"/>
      <c r="AY4" s="3"/>
      <c r="AZ4" s="3"/>
      <c r="BA4" s="3"/>
      <c r="BB4" s="3"/>
      <c r="BC4" s="3"/>
      <c r="BD4" s="3"/>
      <c r="BE4" s="3"/>
      <c r="BF4" s="3"/>
    </row>
    <row r="5" spans="2:63" x14ac:dyDescent="0.2">
      <c r="B5" s="124" t="s">
        <v>5</v>
      </c>
      <c r="C5" s="125"/>
      <c r="D5" s="125"/>
      <c r="E5" s="126"/>
      <c r="F5" s="131" t="s">
        <v>6</v>
      </c>
      <c r="G5" s="132"/>
      <c r="H5" s="132"/>
      <c r="I5" s="132"/>
      <c r="J5" s="132"/>
      <c r="K5" s="132"/>
      <c r="L5" s="132"/>
      <c r="M5" s="132"/>
      <c r="N5" s="132"/>
      <c r="O5" s="132"/>
      <c r="P5" s="132"/>
      <c r="Q5" s="132"/>
      <c r="R5" s="132"/>
      <c r="S5" s="132"/>
      <c r="T5" s="132"/>
      <c r="U5" s="132"/>
      <c r="V5" s="132"/>
      <c r="W5" s="132"/>
      <c r="X5" s="133"/>
      <c r="Y5" s="3"/>
      <c r="Z5" s="3"/>
      <c r="AA5" s="130" t="s">
        <v>10</v>
      </c>
      <c r="AB5" s="130"/>
      <c r="AC5" s="130"/>
      <c r="AD5" s="130"/>
      <c r="AE5" s="130" t="s">
        <v>11</v>
      </c>
      <c r="AF5" s="130"/>
      <c r="AG5" s="129" t="s">
        <v>12</v>
      </c>
      <c r="AH5" s="129"/>
      <c r="AI5" s="129"/>
      <c r="AJ5" s="129"/>
      <c r="AK5" s="129"/>
      <c r="AL5" s="129"/>
      <c r="AM5" s="129"/>
      <c r="AN5" s="129"/>
      <c r="AO5" s="129"/>
      <c r="AP5" s="129"/>
      <c r="AQ5" s="129"/>
      <c r="AR5" s="129"/>
      <c r="AS5" s="129"/>
      <c r="AT5" s="129"/>
      <c r="AU5" s="129"/>
      <c r="AV5" s="129"/>
      <c r="AW5" s="129"/>
      <c r="AX5" s="129"/>
      <c r="AY5" s="3"/>
      <c r="AZ5" s="3"/>
      <c r="BA5" s="3"/>
      <c r="BB5" s="3"/>
      <c r="BC5" s="3"/>
      <c r="BD5" s="3"/>
      <c r="BE5" s="3"/>
      <c r="BF5" s="3"/>
    </row>
    <row r="6" spans="2:63" x14ac:dyDescent="0.2">
      <c r="B6" s="171" t="s">
        <v>13</v>
      </c>
      <c r="C6" s="172"/>
      <c r="D6" s="172"/>
      <c r="E6" s="173"/>
      <c r="F6" s="131" t="s">
        <v>14</v>
      </c>
      <c r="G6" s="132"/>
      <c r="H6" s="132"/>
      <c r="I6" s="132"/>
      <c r="J6" s="132"/>
      <c r="K6" s="132"/>
      <c r="L6" s="132"/>
      <c r="M6" s="132"/>
      <c r="N6" s="132"/>
      <c r="O6" s="132"/>
      <c r="P6" s="132"/>
      <c r="Q6" s="132"/>
      <c r="R6" s="132"/>
      <c r="S6" s="132"/>
      <c r="T6" s="132"/>
      <c r="U6" s="132"/>
      <c r="V6" s="132"/>
      <c r="W6" s="132"/>
      <c r="X6" s="133"/>
      <c r="Y6" s="3"/>
      <c r="Z6" s="3"/>
      <c r="AA6" s="130"/>
      <c r="AB6" s="130"/>
      <c r="AC6" s="130"/>
      <c r="AD6" s="130"/>
      <c r="AE6" s="130" t="s">
        <v>8</v>
      </c>
      <c r="AF6" s="130"/>
      <c r="AG6" s="129" t="s">
        <v>15</v>
      </c>
      <c r="AH6" s="129"/>
      <c r="AI6" s="129"/>
      <c r="AJ6" s="129"/>
      <c r="AK6" s="129"/>
      <c r="AL6" s="129"/>
      <c r="AM6" s="129"/>
      <c r="AN6" s="129"/>
      <c r="AO6" s="129"/>
      <c r="AP6" s="129"/>
      <c r="AQ6" s="129"/>
      <c r="AR6" s="129"/>
      <c r="AS6" s="129"/>
      <c r="AT6" s="129"/>
      <c r="AU6" s="129"/>
      <c r="AV6" s="129"/>
      <c r="AW6" s="129"/>
      <c r="AX6" s="129"/>
      <c r="AY6" s="3"/>
      <c r="AZ6" s="3"/>
      <c r="BA6" s="3"/>
      <c r="BB6" s="3"/>
      <c r="BC6" s="3"/>
      <c r="BD6" s="3"/>
      <c r="BE6" s="3"/>
      <c r="BF6" s="3"/>
    </row>
    <row r="7" spans="2:63" x14ac:dyDescent="0.2">
      <c r="B7" s="130" t="s">
        <v>16</v>
      </c>
      <c r="C7" s="130"/>
      <c r="D7" s="130"/>
      <c r="E7" s="130"/>
      <c r="F7" s="129" t="s">
        <v>17</v>
      </c>
      <c r="G7" s="129"/>
      <c r="H7" s="129"/>
      <c r="I7" s="129"/>
      <c r="J7" s="129"/>
      <c r="K7" s="129"/>
      <c r="L7" s="129"/>
      <c r="M7" s="129"/>
      <c r="N7" s="129"/>
      <c r="O7" s="129"/>
      <c r="P7" s="129"/>
      <c r="Q7" s="129"/>
      <c r="R7" s="129"/>
      <c r="S7" s="129"/>
      <c r="T7" s="129"/>
      <c r="U7" s="129"/>
      <c r="V7" s="129"/>
      <c r="W7" s="129"/>
      <c r="X7" s="129"/>
      <c r="Y7" s="3"/>
      <c r="Z7" s="3"/>
      <c r="AA7" s="130" t="s">
        <v>18</v>
      </c>
      <c r="AB7" s="130"/>
      <c r="AC7" s="130"/>
      <c r="AD7" s="130"/>
      <c r="AE7" s="130"/>
      <c r="AF7" s="130"/>
      <c r="AG7" s="131" t="s">
        <v>19</v>
      </c>
      <c r="AH7" s="132"/>
      <c r="AI7" s="132"/>
      <c r="AJ7" s="132"/>
      <c r="AK7" s="132"/>
      <c r="AL7" s="132"/>
      <c r="AM7" s="133"/>
      <c r="AN7" s="124" t="s">
        <v>20</v>
      </c>
      <c r="AO7" s="125"/>
      <c r="AP7" s="125"/>
      <c r="AQ7" s="125"/>
      <c r="AR7" s="126"/>
      <c r="AS7" s="127" t="s">
        <v>21</v>
      </c>
      <c r="AT7" s="128"/>
      <c r="AU7" s="128"/>
      <c r="AV7" s="128"/>
      <c r="AW7" s="128"/>
      <c r="AX7" s="128"/>
      <c r="AY7" s="3"/>
      <c r="AZ7" s="3"/>
      <c r="BA7" s="3"/>
      <c r="BB7" s="3"/>
      <c r="BC7" s="3"/>
      <c r="BD7" s="3"/>
      <c r="BE7" s="3"/>
      <c r="BF7" s="3"/>
    </row>
    <row r="8" spans="2:63" x14ac:dyDescent="0.2">
      <c r="B8" s="130" t="s">
        <v>22</v>
      </c>
      <c r="C8" s="130"/>
      <c r="D8" s="130"/>
      <c r="E8" s="130"/>
      <c r="F8" s="149">
        <v>36526</v>
      </c>
      <c r="G8" s="129"/>
      <c r="H8" s="129"/>
      <c r="I8" s="129"/>
      <c r="J8" s="129"/>
      <c r="K8" s="129"/>
      <c r="L8" s="129"/>
      <c r="M8" s="129"/>
      <c r="N8" s="129"/>
      <c r="O8" s="129"/>
      <c r="P8" s="129"/>
      <c r="Q8" s="129"/>
      <c r="R8" s="129"/>
      <c r="S8" s="129"/>
      <c r="T8" s="129"/>
      <c r="U8" s="129"/>
      <c r="V8" s="129"/>
      <c r="W8" s="129"/>
      <c r="X8" s="129"/>
      <c r="Y8" s="3"/>
      <c r="Z8" s="3"/>
      <c r="AA8" s="130" t="s">
        <v>23</v>
      </c>
      <c r="AB8" s="130"/>
      <c r="AC8" s="130"/>
      <c r="AD8" s="130"/>
      <c r="AE8" s="130"/>
      <c r="AF8" s="130"/>
      <c r="AG8" s="131" t="s">
        <v>24</v>
      </c>
      <c r="AH8" s="132"/>
      <c r="AI8" s="132"/>
      <c r="AJ8" s="132"/>
      <c r="AK8" s="132"/>
      <c r="AL8" s="132"/>
      <c r="AM8" s="133"/>
      <c r="AN8" s="124" t="s">
        <v>25</v>
      </c>
      <c r="AO8" s="125"/>
      <c r="AP8" s="125"/>
      <c r="AQ8" s="125"/>
      <c r="AR8" s="126"/>
      <c r="AS8" s="127" t="s">
        <v>26</v>
      </c>
      <c r="AT8" s="128"/>
      <c r="AU8" s="128"/>
      <c r="AV8" s="128"/>
      <c r="AW8" s="128"/>
      <c r="AX8" s="128"/>
      <c r="AY8" s="3"/>
      <c r="AZ8" s="3"/>
      <c r="BA8" s="3"/>
      <c r="BB8" s="3"/>
      <c r="BC8" s="3"/>
      <c r="BD8" s="3"/>
      <c r="BE8" s="3"/>
      <c r="BF8" s="3"/>
    </row>
    <row r="9" spans="2:63" x14ac:dyDescent="0.2">
      <c r="B9" s="2"/>
      <c r="C9" s="3"/>
      <c r="D9" s="3"/>
      <c r="E9" s="3"/>
      <c r="F9" s="3"/>
      <c r="G9" s="3"/>
      <c r="H9" s="3"/>
      <c r="I9" s="3"/>
      <c r="J9" s="3"/>
      <c r="K9" s="3"/>
      <c r="L9" s="3"/>
      <c r="M9" s="3"/>
      <c r="N9" s="3"/>
      <c r="O9" s="3"/>
      <c r="P9" s="3"/>
      <c r="Q9" s="3"/>
      <c r="R9" s="3"/>
      <c r="S9" s="3"/>
      <c r="T9" s="3"/>
      <c r="U9" s="3"/>
      <c r="V9" s="3"/>
      <c r="W9" s="3"/>
      <c r="X9" s="3"/>
      <c r="Y9" s="3"/>
      <c r="Z9" s="3"/>
      <c r="AA9" s="130" t="s">
        <v>27</v>
      </c>
      <c r="AB9" s="130"/>
      <c r="AC9" s="130"/>
      <c r="AD9" s="130"/>
      <c r="AE9" s="130"/>
      <c r="AF9" s="130"/>
      <c r="AG9" s="131" t="s">
        <v>28</v>
      </c>
      <c r="AH9" s="132"/>
      <c r="AI9" s="132"/>
      <c r="AJ9" s="132"/>
      <c r="AK9" s="132"/>
      <c r="AL9" s="132"/>
      <c r="AM9" s="132"/>
      <c r="AN9" s="132"/>
      <c r="AO9" s="132"/>
      <c r="AP9" s="132"/>
      <c r="AQ9" s="132"/>
      <c r="AR9" s="132"/>
      <c r="AS9" s="132"/>
      <c r="AT9" s="132"/>
      <c r="AU9" s="132"/>
      <c r="AV9" s="132"/>
      <c r="AW9" s="132"/>
      <c r="AX9" s="133"/>
      <c r="AY9" s="3"/>
      <c r="AZ9" s="3"/>
      <c r="BA9" s="3"/>
      <c r="BB9" s="3"/>
      <c r="BC9" s="3"/>
      <c r="BD9" s="3"/>
      <c r="BE9" s="3"/>
      <c r="BF9" s="3"/>
    </row>
    <row r="10" spans="2:63"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130" t="s">
        <v>29</v>
      </c>
      <c r="AB10" s="130"/>
      <c r="AC10" s="130"/>
      <c r="AD10" s="130"/>
      <c r="AE10" s="130"/>
      <c r="AF10" s="130"/>
      <c r="AG10" s="142" t="s">
        <v>30</v>
      </c>
      <c r="AH10" s="143"/>
      <c r="AI10" s="143"/>
      <c r="AJ10" s="143"/>
      <c r="AK10" s="143"/>
      <c r="AL10" s="143"/>
      <c r="AM10" s="143"/>
      <c r="AN10" s="143"/>
      <c r="AO10" s="143"/>
      <c r="AP10" s="143"/>
      <c r="AQ10" s="143"/>
      <c r="AR10" s="143"/>
      <c r="AS10" s="143"/>
      <c r="AT10" s="143"/>
      <c r="AU10" s="143"/>
      <c r="AV10" s="143"/>
      <c r="AW10" s="143"/>
      <c r="AX10" s="144"/>
      <c r="AY10" s="3"/>
      <c r="AZ10" s="3"/>
      <c r="BA10" s="3"/>
      <c r="BB10" s="3"/>
      <c r="BC10" s="3"/>
      <c r="BD10" s="3"/>
      <c r="BE10" s="3"/>
      <c r="BF10" s="3"/>
    </row>
    <row r="11" spans="2:63" ht="18.600000000000001" thickBot="1" x14ac:dyDescent="0.25">
      <c r="B11" s="145" t="s">
        <v>31</v>
      </c>
      <c r="C11" s="146"/>
      <c r="D11" s="146"/>
      <c r="E11" s="146"/>
      <c r="F11" s="146"/>
      <c r="G11" s="146"/>
      <c r="H11" s="146"/>
      <c r="I11" s="146"/>
      <c r="J11" s="146"/>
      <c r="K11" s="146"/>
      <c r="L11" s="146"/>
      <c r="M11" s="146"/>
      <c r="N11" s="146"/>
      <c r="O11" s="146"/>
      <c r="P11" s="146"/>
      <c r="Q11" s="146"/>
      <c r="R11" s="146"/>
      <c r="S11" s="146"/>
      <c r="T11" s="147" t="s">
        <v>32</v>
      </c>
      <c r="U11" s="147"/>
      <c r="V11" s="147"/>
      <c r="W11" s="147"/>
      <c r="X11" s="148"/>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ht="18.600000000000001" thickBot="1" x14ac:dyDescent="0.25">
      <c r="B12" s="145" t="s">
        <v>33</v>
      </c>
      <c r="C12" s="146"/>
      <c r="D12" s="146"/>
      <c r="E12" s="146"/>
      <c r="F12" s="146"/>
      <c r="G12" s="146"/>
      <c r="H12" s="146"/>
      <c r="I12" s="146"/>
      <c r="J12" s="146"/>
      <c r="K12" s="146"/>
      <c r="L12" s="146"/>
      <c r="M12" s="146"/>
      <c r="N12" s="146"/>
      <c r="O12" s="146"/>
      <c r="P12" s="146"/>
      <c r="Q12" s="146"/>
      <c r="R12" s="146"/>
      <c r="S12" s="146"/>
      <c r="T12" s="387">
        <f>IF(BG14&lt;F8,10000000,IF(OR(BG15&lt;K19,BG15&lt;K20,BG15&lt;K21,BG15&lt;K22,BG15&lt;K23,BG15&lt;K24,BG15&lt;K25,BG15&lt;K26,BG15&lt;K27,BG15&lt;K28),10000000,7500000))</f>
        <v>10000000</v>
      </c>
      <c r="U12" s="387"/>
      <c r="V12" s="387"/>
      <c r="W12" s="387"/>
      <c r="X12" s="388"/>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c r="BH12" s="4"/>
      <c r="BI12" s="4"/>
      <c r="BJ12" s="4"/>
      <c r="BK12" s="4"/>
    </row>
    <row r="13" spans="2:63" ht="20.399999999999999" thickBot="1" x14ac:dyDescent="0.25">
      <c r="B13" s="150" t="s">
        <v>35</v>
      </c>
      <c r="C13" s="151"/>
      <c r="D13" s="151"/>
      <c r="E13" s="151"/>
      <c r="F13" s="151"/>
      <c r="G13" s="151"/>
      <c r="H13" s="151"/>
      <c r="I13" s="151"/>
      <c r="J13" s="151"/>
      <c r="K13" s="151"/>
      <c r="L13" s="151"/>
      <c r="M13" s="151"/>
      <c r="N13" s="151"/>
      <c r="O13" s="152"/>
      <c r="P13" s="156" t="s">
        <v>36</v>
      </c>
      <c r="Q13" s="157"/>
      <c r="R13" s="157"/>
      <c r="S13" s="157"/>
      <c r="T13" s="134">
        <v>15</v>
      </c>
      <c r="U13" s="135"/>
      <c r="V13" s="135"/>
      <c r="W13" s="136"/>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c r="BH13" s="4"/>
      <c r="BI13" s="4"/>
      <c r="BJ13" s="4"/>
      <c r="BK13" s="4"/>
    </row>
    <row r="14" spans="2:63" ht="20.399999999999999" thickBot="1" x14ac:dyDescent="0.25">
      <c r="B14" s="153"/>
      <c r="C14" s="154"/>
      <c r="D14" s="154"/>
      <c r="E14" s="154"/>
      <c r="F14" s="154"/>
      <c r="G14" s="154"/>
      <c r="H14" s="154"/>
      <c r="I14" s="154"/>
      <c r="J14" s="154"/>
      <c r="K14" s="154"/>
      <c r="L14" s="154"/>
      <c r="M14" s="154"/>
      <c r="N14" s="154"/>
      <c r="O14" s="155"/>
      <c r="P14" s="137" t="s">
        <v>38</v>
      </c>
      <c r="Q14" s="138"/>
      <c r="R14" s="138"/>
      <c r="S14" s="138"/>
      <c r="T14" s="139">
        <v>13</v>
      </c>
      <c r="U14" s="140"/>
      <c r="V14" s="140"/>
      <c r="W14" s="141"/>
      <c r="X14" s="6" t="s">
        <v>37</v>
      </c>
      <c r="Y14" s="385" t="s">
        <v>39</v>
      </c>
      <c r="Z14" s="386"/>
      <c r="AA14" s="386"/>
      <c r="AB14" s="386"/>
      <c r="AC14" s="386"/>
      <c r="AD14" s="386"/>
      <c r="AE14" s="386"/>
      <c r="AF14" s="386"/>
      <c r="AG14" s="386"/>
      <c r="AH14" s="386"/>
      <c r="AI14" s="164">
        <v>2</v>
      </c>
      <c r="AJ14" s="166"/>
      <c r="AK14" s="7" t="s">
        <v>37</v>
      </c>
      <c r="BG14" s="120">
        <v>44651</v>
      </c>
      <c r="BH14" s="4"/>
      <c r="BI14" s="4"/>
      <c r="BJ14" s="4"/>
      <c r="BK14" s="4"/>
    </row>
    <row r="15" spans="2:63" ht="20.399999999999999" thickBot="1" x14ac:dyDescent="0.25">
      <c r="B15" s="162" t="s">
        <v>40</v>
      </c>
      <c r="C15" s="163"/>
      <c r="D15" s="163"/>
      <c r="E15" s="163"/>
      <c r="F15" s="163"/>
      <c r="G15" s="163"/>
      <c r="H15" s="163"/>
      <c r="I15" s="163"/>
      <c r="J15" s="163"/>
      <c r="K15" s="163"/>
      <c r="L15" s="163"/>
      <c r="M15" s="163"/>
      <c r="N15" s="163"/>
      <c r="O15" s="163"/>
      <c r="P15" s="163"/>
      <c r="Q15" s="163"/>
      <c r="R15" s="163"/>
      <c r="S15" s="163"/>
      <c r="T15" s="164">
        <v>0</v>
      </c>
      <c r="U15" s="165"/>
      <c r="V15" s="165"/>
      <c r="W15" s="166"/>
      <c r="X15" s="7" t="s">
        <v>37</v>
      </c>
      <c r="Y15" s="162" t="s">
        <v>41</v>
      </c>
      <c r="Z15" s="163"/>
      <c r="AA15" s="163"/>
      <c r="AB15" s="163"/>
      <c r="AC15" s="163"/>
      <c r="AD15" s="163"/>
      <c r="AE15" s="163"/>
      <c r="AF15" s="163"/>
      <c r="AG15" s="163"/>
      <c r="AH15" s="174"/>
      <c r="AI15" s="175">
        <f>AI14+T15</f>
        <v>2</v>
      </c>
      <c r="AJ15" s="176"/>
      <c r="AK15" s="7" t="s">
        <v>37</v>
      </c>
      <c r="AL15" s="158" t="s">
        <v>42</v>
      </c>
      <c r="AM15" s="159"/>
      <c r="AN15" s="159"/>
      <c r="AO15" s="159"/>
      <c r="AP15" s="159"/>
      <c r="AQ15" s="159"/>
      <c r="AR15" s="159"/>
      <c r="AS15" s="159"/>
      <c r="AT15" s="159"/>
      <c r="AU15" s="379">
        <f>AI15/(T14+T15)</f>
        <v>0.15384615384615385</v>
      </c>
      <c r="AV15" s="379"/>
      <c r="AW15" s="380"/>
      <c r="AX15" s="381" t="s">
        <v>43</v>
      </c>
      <c r="AY15" s="382"/>
      <c r="AZ15" s="382"/>
      <c r="BA15" s="382"/>
      <c r="BB15" s="382"/>
      <c r="BC15" s="383" t="str">
        <f>IF(AU15&gt;50%,"100％","50％")</f>
        <v>50％</v>
      </c>
      <c r="BD15" s="383"/>
      <c r="BE15" s="383"/>
      <c r="BF15" s="384"/>
      <c r="BG15" s="120">
        <v>45382</v>
      </c>
      <c r="BH15" s="4"/>
      <c r="BI15" s="4"/>
      <c r="BJ15" s="4"/>
      <c r="BK15" s="4"/>
    </row>
    <row r="16" spans="2:63" x14ac:dyDescent="0.2">
      <c r="B16" s="160" t="s">
        <v>44</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row>
    <row r="17" spans="2:75" ht="19.8" x14ac:dyDescent="0.2">
      <c r="S17" s="9"/>
      <c r="AD17" s="10"/>
      <c r="AE17" s="10"/>
      <c r="AF17" s="11"/>
      <c r="AG17" s="12"/>
      <c r="AH17" s="9"/>
      <c r="AI17" s="9"/>
      <c r="AJ17" s="9"/>
      <c r="AK17" s="9"/>
      <c r="AL17" s="9"/>
      <c r="AM17" s="9"/>
      <c r="AN17" s="9"/>
      <c r="AO17" s="9"/>
      <c r="AP17" s="9"/>
      <c r="AQ17" s="9"/>
      <c r="AR17" s="9"/>
      <c r="AS17" s="10"/>
      <c r="AT17" s="10"/>
      <c r="AU17" s="11"/>
    </row>
    <row r="18" spans="2:75" ht="31.5" customHeight="1" x14ac:dyDescent="0.2">
      <c r="B18" s="183" t="s">
        <v>45</v>
      </c>
      <c r="C18" s="183"/>
      <c r="D18" s="183"/>
      <c r="E18" s="183"/>
      <c r="F18" s="183"/>
      <c r="G18" s="183"/>
      <c r="H18" s="183"/>
      <c r="I18" s="183"/>
      <c r="J18" s="183"/>
      <c r="K18" s="184" t="s">
        <v>46</v>
      </c>
      <c r="L18" s="184"/>
      <c r="M18" s="184"/>
      <c r="N18" s="184"/>
      <c r="O18" s="184"/>
      <c r="P18" s="184"/>
      <c r="Q18" s="184"/>
      <c r="R18" s="184"/>
      <c r="S18" s="184"/>
      <c r="T18" s="184"/>
      <c r="U18" s="184"/>
      <c r="V18" s="184"/>
      <c r="W18" s="13"/>
      <c r="X18" s="13"/>
    </row>
    <row r="19" spans="2:75" ht="24" customHeight="1" x14ac:dyDescent="0.2">
      <c r="B19" s="185" t="s">
        <v>47</v>
      </c>
      <c r="C19" s="185"/>
      <c r="D19" s="185"/>
      <c r="E19" s="185"/>
      <c r="F19" s="185"/>
      <c r="G19" s="185"/>
      <c r="H19" s="185"/>
      <c r="I19" s="185"/>
      <c r="J19" s="185"/>
      <c r="K19" s="186">
        <v>45413</v>
      </c>
      <c r="L19" s="186"/>
      <c r="M19" s="186"/>
      <c r="N19" s="186"/>
      <c r="O19" s="186"/>
      <c r="P19" s="186"/>
      <c r="Q19" s="186"/>
      <c r="R19" s="186"/>
      <c r="S19" s="186"/>
      <c r="T19" s="186"/>
      <c r="U19" s="186"/>
      <c r="V19" s="186"/>
      <c r="W19" s="13"/>
      <c r="X19" s="13"/>
    </row>
    <row r="20" spans="2:75" ht="24" customHeight="1" x14ac:dyDescent="0.2">
      <c r="B20" s="185" t="s">
        <v>48</v>
      </c>
      <c r="C20" s="185"/>
      <c r="D20" s="185"/>
      <c r="E20" s="185"/>
      <c r="F20" s="185"/>
      <c r="G20" s="185"/>
      <c r="H20" s="185"/>
      <c r="I20" s="185"/>
      <c r="J20" s="185"/>
      <c r="K20" s="186">
        <v>45748</v>
      </c>
      <c r="L20" s="186"/>
      <c r="M20" s="186"/>
      <c r="N20" s="186"/>
      <c r="O20" s="186"/>
      <c r="P20" s="186"/>
      <c r="Q20" s="186"/>
      <c r="R20" s="186"/>
      <c r="S20" s="186"/>
      <c r="T20" s="186"/>
      <c r="U20" s="186"/>
      <c r="V20" s="186"/>
      <c r="W20" s="13"/>
      <c r="X20" s="13"/>
    </row>
    <row r="21" spans="2:75" ht="24" customHeight="1" x14ac:dyDescent="0.2">
      <c r="B21" s="185" t="s">
        <v>49</v>
      </c>
      <c r="C21" s="185"/>
      <c r="D21" s="185"/>
      <c r="E21" s="185"/>
      <c r="F21" s="185"/>
      <c r="G21" s="185"/>
      <c r="H21" s="185"/>
      <c r="I21" s="185"/>
      <c r="J21" s="185"/>
      <c r="K21" s="186"/>
      <c r="L21" s="186"/>
      <c r="M21" s="186"/>
      <c r="N21" s="186"/>
      <c r="O21" s="186"/>
      <c r="P21" s="186"/>
      <c r="Q21" s="186"/>
      <c r="R21" s="186"/>
      <c r="S21" s="186"/>
      <c r="T21" s="186"/>
      <c r="U21" s="186"/>
      <c r="V21" s="186"/>
      <c r="W21" s="13"/>
      <c r="X21" s="13"/>
    </row>
    <row r="22" spans="2:75" ht="24" customHeight="1" x14ac:dyDescent="0.2">
      <c r="B22" s="185" t="s">
        <v>50</v>
      </c>
      <c r="C22" s="185"/>
      <c r="D22" s="185"/>
      <c r="E22" s="185"/>
      <c r="F22" s="185"/>
      <c r="G22" s="185"/>
      <c r="H22" s="185"/>
      <c r="I22" s="185"/>
      <c r="J22" s="185"/>
      <c r="K22" s="186"/>
      <c r="L22" s="186"/>
      <c r="M22" s="186"/>
      <c r="N22" s="186"/>
      <c r="O22" s="186"/>
      <c r="P22" s="186"/>
      <c r="Q22" s="186"/>
      <c r="R22" s="186"/>
      <c r="S22" s="186"/>
      <c r="T22" s="186"/>
      <c r="U22" s="186"/>
      <c r="V22" s="186"/>
      <c r="W22" s="13"/>
      <c r="X22" s="13"/>
    </row>
    <row r="23" spans="2:75" ht="24" customHeight="1" x14ac:dyDescent="0.2">
      <c r="B23" s="185" t="s">
        <v>51</v>
      </c>
      <c r="C23" s="185"/>
      <c r="D23" s="185"/>
      <c r="E23" s="185"/>
      <c r="F23" s="185"/>
      <c r="G23" s="185"/>
      <c r="H23" s="185"/>
      <c r="I23" s="185"/>
      <c r="J23" s="185"/>
      <c r="K23" s="186"/>
      <c r="L23" s="186"/>
      <c r="M23" s="186"/>
      <c r="N23" s="186"/>
      <c r="O23" s="186"/>
      <c r="P23" s="186"/>
      <c r="Q23" s="186"/>
      <c r="R23" s="186"/>
      <c r="S23" s="186"/>
      <c r="T23" s="186"/>
      <c r="U23" s="186"/>
      <c r="V23" s="186"/>
      <c r="AD23" s="10"/>
      <c r="AE23" s="10"/>
      <c r="AF23" s="11"/>
      <c r="AG23" s="12"/>
      <c r="AH23" s="9"/>
      <c r="AI23" s="9"/>
      <c r="AJ23" s="9"/>
      <c r="AK23" s="9"/>
      <c r="AL23" s="9"/>
      <c r="AM23" s="9"/>
      <c r="AN23" s="9"/>
      <c r="AO23" s="9"/>
      <c r="AP23" s="9"/>
      <c r="AQ23" s="9"/>
      <c r="AR23" s="9"/>
      <c r="AS23" s="10"/>
      <c r="AT23" s="10"/>
      <c r="AU23" s="11"/>
    </row>
    <row r="24" spans="2:75" ht="24" customHeight="1" x14ac:dyDescent="0.2">
      <c r="B24" s="185" t="s">
        <v>52</v>
      </c>
      <c r="C24" s="185"/>
      <c r="D24" s="185"/>
      <c r="E24" s="185"/>
      <c r="F24" s="185"/>
      <c r="G24" s="185"/>
      <c r="H24" s="185"/>
      <c r="I24" s="185"/>
      <c r="J24" s="185"/>
      <c r="K24" s="186"/>
      <c r="L24" s="186"/>
      <c r="M24" s="186"/>
      <c r="N24" s="186"/>
      <c r="O24" s="186"/>
      <c r="P24" s="186"/>
      <c r="Q24" s="186"/>
      <c r="R24" s="186"/>
      <c r="S24" s="186"/>
      <c r="T24" s="186"/>
      <c r="U24" s="186"/>
      <c r="V24" s="186"/>
      <c r="W24" s="13"/>
      <c r="X24" s="13"/>
    </row>
    <row r="25" spans="2:75" ht="24" customHeight="1" x14ac:dyDescent="0.2">
      <c r="B25" s="185" t="s">
        <v>53</v>
      </c>
      <c r="C25" s="185"/>
      <c r="D25" s="185"/>
      <c r="E25" s="185"/>
      <c r="F25" s="185"/>
      <c r="G25" s="185"/>
      <c r="H25" s="185"/>
      <c r="I25" s="185"/>
      <c r="J25" s="185"/>
      <c r="K25" s="186"/>
      <c r="L25" s="186"/>
      <c r="M25" s="186"/>
      <c r="N25" s="186"/>
      <c r="O25" s="186"/>
      <c r="P25" s="186"/>
      <c r="Q25" s="186"/>
      <c r="R25" s="186"/>
      <c r="S25" s="186"/>
      <c r="T25" s="186"/>
      <c r="U25" s="186"/>
      <c r="V25" s="186"/>
      <c r="AD25" s="10"/>
      <c r="AE25" s="10"/>
      <c r="AF25" s="11"/>
      <c r="AG25" s="12"/>
      <c r="AH25" s="9"/>
      <c r="AI25" s="9"/>
      <c r="AJ25" s="9"/>
      <c r="AK25" s="9"/>
      <c r="AL25" s="9"/>
      <c r="AM25" s="9"/>
      <c r="AN25" s="9"/>
      <c r="AO25" s="9"/>
      <c r="AP25" s="9"/>
      <c r="AQ25" s="9"/>
      <c r="AR25" s="9"/>
      <c r="AS25" s="10"/>
      <c r="AT25" s="10"/>
      <c r="AU25" s="11"/>
    </row>
    <row r="26" spans="2:75" ht="24" customHeight="1" x14ac:dyDescent="0.2">
      <c r="B26" s="185" t="s">
        <v>54</v>
      </c>
      <c r="C26" s="185"/>
      <c r="D26" s="185"/>
      <c r="E26" s="185"/>
      <c r="F26" s="185"/>
      <c r="G26" s="185"/>
      <c r="H26" s="185"/>
      <c r="I26" s="185"/>
      <c r="J26" s="185"/>
      <c r="K26" s="186"/>
      <c r="L26" s="186"/>
      <c r="M26" s="186"/>
      <c r="N26" s="186"/>
      <c r="O26" s="186"/>
      <c r="P26" s="186"/>
      <c r="Q26" s="186"/>
      <c r="R26" s="186"/>
      <c r="S26" s="186"/>
      <c r="T26" s="186"/>
      <c r="U26" s="186"/>
      <c r="V26" s="186"/>
      <c r="W26" s="13"/>
      <c r="X26" s="13"/>
    </row>
    <row r="27" spans="2:75" ht="24" customHeight="1" x14ac:dyDescent="0.2">
      <c r="B27" s="185" t="s">
        <v>55</v>
      </c>
      <c r="C27" s="185"/>
      <c r="D27" s="185"/>
      <c r="E27" s="185"/>
      <c r="F27" s="185"/>
      <c r="G27" s="185"/>
      <c r="H27" s="185"/>
      <c r="I27" s="185"/>
      <c r="J27" s="185"/>
      <c r="K27" s="186"/>
      <c r="L27" s="186"/>
      <c r="M27" s="186"/>
      <c r="N27" s="186"/>
      <c r="O27" s="186"/>
      <c r="P27" s="186"/>
      <c r="Q27" s="186"/>
      <c r="R27" s="186"/>
      <c r="S27" s="186"/>
      <c r="T27" s="186"/>
      <c r="U27" s="186"/>
      <c r="V27" s="186"/>
      <c r="W27" s="13"/>
      <c r="X27" s="13"/>
    </row>
    <row r="28" spans="2:75" ht="24" customHeight="1" x14ac:dyDescent="0.2">
      <c r="B28" s="185" t="s">
        <v>56</v>
      </c>
      <c r="C28" s="185"/>
      <c r="D28" s="185"/>
      <c r="E28" s="185"/>
      <c r="F28" s="185"/>
      <c r="G28" s="185"/>
      <c r="H28" s="185"/>
      <c r="I28" s="185"/>
      <c r="J28" s="185"/>
      <c r="K28" s="186"/>
      <c r="L28" s="186"/>
      <c r="M28" s="186"/>
      <c r="N28" s="186"/>
      <c r="O28" s="186"/>
      <c r="P28" s="186"/>
      <c r="Q28" s="186"/>
      <c r="R28" s="186"/>
      <c r="S28" s="186"/>
      <c r="T28" s="186"/>
      <c r="U28" s="186"/>
      <c r="V28" s="186"/>
      <c r="W28" s="13"/>
      <c r="X28" s="13"/>
    </row>
    <row r="29" spans="2:75" ht="19.8" x14ac:dyDescent="0.2">
      <c r="S29" s="9"/>
      <c r="AD29" s="10"/>
      <c r="AE29" s="10"/>
      <c r="AF29" s="11"/>
      <c r="AG29" s="12"/>
      <c r="AH29" s="9"/>
      <c r="AI29" s="9"/>
      <c r="AJ29" s="9"/>
      <c r="AK29" s="9"/>
      <c r="AL29" s="9"/>
      <c r="AM29" s="9"/>
      <c r="AN29" s="9"/>
      <c r="AO29" s="9"/>
      <c r="AP29" s="9"/>
      <c r="AQ29" s="9"/>
      <c r="AR29" s="9"/>
      <c r="AS29" s="10"/>
      <c r="AT29" s="10"/>
      <c r="AU29" s="11"/>
    </row>
    <row r="30" spans="2:75" x14ac:dyDescent="0.2">
      <c r="B30" s="181" t="s">
        <v>57</v>
      </c>
      <c r="C30" s="181"/>
      <c r="D30" s="181"/>
      <c r="E30" s="181"/>
      <c r="F30" s="181"/>
      <c r="G30" s="181"/>
      <c r="H30" s="182"/>
      <c r="I30" s="161" t="s">
        <v>58</v>
      </c>
      <c r="J30" s="161"/>
      <c r="K30" s="161"/>
      <c r="L30" s="161"/>
      <c r="M30" s="161"/>
      <c r="N30" s="187">
        <f>AC42*$BC$15</f>
        <v>600000</v>
      </c>
      <c r="O30" s="187"/>
      <c r="P30" s="187"/>
      <c r="Q30" s="187"/>
      <c r="R30" s="187"/>
      <c r="T30" s="377" t="s">
        <v>59</v>
      </c>
      <c r="U30" s="377"/>
      <c r="V30" s="377"/>
      <c r="W30" s="377"/>
      <c r="X30" s="377"/>
      <c r="Y30" s="304">
        <v>20</v>
      </c>
      <c r="Z30" s="304"/>
      <c r="AA30" s="304"/>
      <c r="AB30" s="1" t="s">
        <v>37</v>
      </c>
      <c r="BM30" s="374"/>
      <c r="BN30" s="374"/>
      <c r="BO30" s="374"/>
      <c r="BR30" s="378"/>
      <c r="BS30" s="378"/>
      <c r="BT30" s="378"/>
      <c r="BU30" s="378"/>
      <c r="BV30" s="378"/>
      <c r="BW30" s="378"/>
    </row>
    <row r="31" spans="2:75" x14ac:dyDescent="0.2">
      <c r="B31" s="188" t="s">
        <v>60</v>
      </c>
      <c r="C31" s="188"/>
      <c r="D31" s="188"/>
      <c r="E31" s="188"/>
      <c r="F31" s="188"/>
      <c r="G31" s="188"/>
      <c r="H31" s="188"/>
      <c r="I31" s="188"/>
      <c r="J31" s="188"/>
      <c r="K31" s="188"/>
      <c r="L31" s="188"/>
      <c r="M31" s="188"/>
      <c r="N31" s="188"/>
      <c r="O31" s="188"/>
      <c r="P31" s="188"/>
      <c r="Q31" s="188"/>
      <c r="R31" s="188"/>
      <c r="T31" s="13"/>
      <c r="U31" s="13"/>
      <c r="V31" s="13"/>
      <c r="W31" s="13"/>
      <c r="X31" s="13"/>
      <c r="BM31" s="374"/>
      <c r="BN31" s="375"/>
      <c r="BO31" s="375"/>
      <c r="BR31" s="375"/>
      <c r="BS31" s="375"/>
      <c r="BT31" s="375"/>
    </row>
    <row r="32" spans="2:75" x14ac:dyDescent="0.2">
      <c r="B32" s="278"/>
      <c r="C32" s="278"/>
      <c r="D32" s="278"/>
      <c r="E32" s="278"/>
      <c r="F32" s="278"/>
      <c r="G32" s="278"/>
      <c r="H32" s="278"/>
      <c r="I32" s="278"/>
      <c r="J32" s="278"/>
      <c r="K32" s="130" t="s">
        <v>61</v>
      </c>
      <c r="L32" s="130"/>
      <c r="M32" s="130"/>
      <c r="N32" s="130"/>
      <c r="O32" s="130"/>
      <c r="P32" s="130"/>
      <c r="Q32" s="130"/>
      <c r="R32" s="130"/>
      <c r="S32" s="130"/>
      <c r="T32" s="130" t="s">
        <v>62</v>
      </c>
      <c r="U32" s="130"/>
      <c r="V32" s="130"/>
      <c r="W32" s="130"/>
      <c r="X32" s="130"/>
      <c r="Y32" s="130"/>
      <c r="Z32" s="130"/>
      <c r="AA32" s="130"/>
      <c r="AB32" s="130"/>
      <c r="AC32" s="178" t="s">
        <v>63</v>
      </c>
      <c r="AD32" s="178"/>
      <c r="AE32" s="178"/>
      <c r="AF32" s="178"/>
      <c r="AG32" s="178"/>
      <c r="AH32" s="178"/>
      <c r="AI32" s="178"/>
      <c r="AJ32" s="178"/>
      <c r="AK32" s="178"/>
      <c r="AL32" s="3"/>
      <c r="AM32" s="3"/>
      <c r="AN32" s="3"/>
      <c r="AO32" s="3"/>
      <c r="AP32" s="3"/>
      <c r="AQ32" s="3"/>
      <c r="AR32" s="3"/>
      <c r="AS32" s="3"/>
      <c r="AT32" s="3"/>
      <c r="BM32" s="374"/>
      <c r="BN32" s="375"/>
      <c r="BO32" s="375"/>
      <c r="BR32" s="375"/>
      <c r="BS32" s="375"/>
      <c r="BT32" s="375"/>
    </row>
    <row r="33" spans="2:67" x14ac:dyDescent="0.2">
      <c r="B33" s="278"/>
      <c r="C33" s="278"/>
      <c r="D33" s="278"/>
      <c r="E33" s="278"/>
      <c r="F33" s="278"/>
      <c r="G33" s="278"/>
      <c r="H33" s="278"/>
      <c r="I33" s="278"/>
      <c r="J33" s="278"/>
      <c r="K33" s="130"/>
      <c r="L33" s="130"/>
      <c r="M33" s="130"/>
      <c r="N33" s="130"/>
      <c r="O33" s="130"/>
      <c r="P33" s="130"/>
      <c r="Q33" s="130"/>
      <c r="R33" s="130"/>
      <c r="S33" s="130"/>
      <c r="T33" s="130"/>
      <c r="U33" s="130"/>
      <c r="V33" s="130"/>
      <c r="W33" s="130"/>
      <c r="X33" s="130"/>
      <c r="Y33" s="130"/>
      <c r="Z33" s="130"/>
      <c r="AA33" s="130"/>
      <c r="AB33" s="130"/>
      <c r="AC33" s="178"/>
      <c r="AD33" s="178"/>
      <c r="AE33" s="178"/>
      <c r="AF33" s="178"/>
      <c r="AG33" s="178"/>
      <c r="AH33" s="178"/>
      <c r="AI33" s="178"/>
      <c r="AJ33" s="178"/>
      <c r="AK33" s="178"/>
      <c r="AL33" s="3"/>
      <c r="AM33" s="3"/>
      <c r="AN33" s="3"/>
      <c r="AO33" s="3"/>
      <c r="AP33" s="3"/>
      <c r="AQ33" s="3"/>
      <c r="AR33" s="3"/>
      <c r="AS33" s="3"/>
      <c r="AT33" s="3"/>
      <c r="BM33" s="374"/>
      <c r="BN33" s="375"/>
      <c r="BO33" s="375"/>
    </row>
    <row r="34" spans="2:67" x14ac:dyDescent="0.2">
      <c r="B34" s="130" t="s">
        <v>64</v>
      </c>
      <c r="C34" s="130"/>
      <c r="D34" s="130"/>
      <c r="E34" s="130"/>
      <c r="F34" s="130"/>
      <c r="G34" s="130"/>
      <c r="H34" s="130"/>
      <c r="I34" s="130"/>
      <c r="J34" s="130"/>
      <c r="K34" s="122">
        <v>2000000</v>
      </c>
      <c r="L34" s="122"/>
      <c r="M34" s="122"/>
      <c r="N34" s="122"/>
      <c r="O34" s="122"/>
      <c r="P34" s="122"/>
      <c r="Q34" s="122"/>
      <c r="R34" s="122"/>
      <c r="S34" s="122"/>
      <c r="T34" s="122">
        <v>900000</v>
      </c>
      <c r="U34" s="122"/>
      <c r="V34" s="122"/>
      <c r="W34" s="122"/>
      <c r="X34" s="122"/>
      <c r="Y34" s="122"/>
      <c r="Z34" s="122"/>
      <c r="AA34" s="122"/>
      <c r="AB34" s="122"/>
      <c r="AC34" s="123">
        <f>K34-T34</f>
        <v>1100000</v>
      </c>
      <c r="AD34" s="123"/>
      <c r="AE34" s="123"/>
      <c r="AF34" s="123"/>
      <c r="AG34" s="123"/>
      <c r="AH34" s="123"/>
      <c r="AI34" s="123"/>
      <c r="AJ34" s="123"/>
      <c r="AK34" s="123"/>
      <c r="AL34" s="14"/>
      <c r="AM34" s="14"/>
      <c r="AN34" s="14"/>
      <c r="AO34" s="14"/>
      <c r="AP34" s="14"/>
      <c r="AQ34" s="14"/>
      <c r="AR34" s="14"/>
      <c r="AS34" s="14"/>
      <c r="AT34" s="14"/>
      <c r="BM34" s="374"/>
      <c r="BN34" s="375"/>
      <c r="BO34" s="375"/>
    </row>
    <row r="35" spans="2:67" x14ac:dyDescent="0.2">
      <c r="B35" s="130"/>
      <c r="C35" s="130"/>
      <c r="D35" s="130"/>
      <c r="E35" s="130"/>
      <c r="F35" s="130"/>
      <c r="G35" s="130"/>
      <c r="H35" s="130"/>
      <c r="I35" s="130"/>
      <c r="J35" s="130"/>
      <c r="K35" s="122"/>
      <c r="L35" s="122"/>
      <c r="M35" s="122"/>
      <c r="N35" s="122"/>
      <c r="O35" s="122"/>
      <c r="P35" s="122"/>
      <c r="Q35" s="122"/>
      <c r="R35" s="122"/>
      <c r="S35" s="122"/>
      <c r="T35" s="122"/>
      <c r="U35" s="122"/>
      <c r="V35" s="122"/>
      <c r="W35" s="122"/>
      <c r="X35" s="122"/>
      <c r="Y35" s="122"/>
      <c r="Z35" s="122"/>
      <c r="AA35" s="122"/>
      <c r="AB35" s="122"/>
      <c r="AC35" s="123"/>
      <c r="AD35" s="123"/>
      <c r="AE35" s="123"/>
      <c r="AF35" s="123"/>
      <c r="AG35" s="123"/>
      <c r="AH35" s="123"/>
      <c r="AI35" s="123"/>
      <c r="AJ35" s="123"/>
      <c r="AK35" s="123"/>
      <c r="AL35" s="14"/>
      <c r="AM35" s="14"/>
      <c r="AN35" s="14"/>
      <c r="AO35" s="14"/>
      <c r="AP35" s="14"/>
      <c r="AQ35" s="14"/>
      <c r="AR35" s="14"/>
      <c r="AS35" s="14"/>
      <c r="AT35" s="14"/>
      <c r="BM35" s="374"/>
      <c r="BN35" s="375"/>
      <c r="BO35" s="375"/>
    </row>
    <row r="36" spans="2:67" x14ac:dyDescent="0.2">
      <c r="B36" s="189" t="s">
        <v>65</v>
      </c>
      <c r="C36" s="190"/>
      <c r="D36" s="190"/>
      <c r="E36" s="190"/>
      <c r="F36" s="190"/>
      <c r="G36" s="190"/>
      <c r="H36" s="190"/>
      <c r="I36" s="190"/>
      <c r="J36" s="190"/>
      <c r="K36" s="122">
        <v>500000</v>
      </c>
      <c r="L36" s="122"/>
      <c r="M36" s="122"/>
      <c r="N36" s="122"/>
      <c r="O36" s="122"/>
      <c r="P36" s="122"/>
      <c r="Q36" s="122"/>
      <c r="R36" s="122"/>
      <c r="S36" s="122"/>
      <c r="T36" s="122">
        <v>400000</v>
      </c>
      <c r="U36" s="122"/>
      <c r="V36" s="122"/>
      <c r="W36" s="122"/>
      <c r="X36" s="122"/>
      <c r="Y36" s="122"/>
      <c r="Z36" s="122"/>
      <c r="AA36" s="122"/>
      <c r="AB36" s="122"/>
      <c r="AC36" s="123">
        <f t="shared" ref="AC36" si="0">K36-T36</f>
        <v>100000</v>
      </c>
      <c r="AD36" s="123"/>
      <c r="AE36" s="123"/>
      <c r="AF36" s="123"/>
      <c r="AG36" s="123"/>
      <c r="AH36" s="123"/>
      <c r="AI36" s="123"/>
      <c r="AJ36" s="123"/>
      <c r="AK36" s="123"/>
      <c r="AL36" s="14"/>
      <c r="AM36" s="14"/>
      <c r="AN36" s="14"/>
      <c r="AO36" s="14"/>
      <c r="AP36" s="14"/>
      <c r="AQ36" s="14"/>
      <c r="AR36" s="14"/>
      <c r="AS36" s="14"/>
      <c r="AT36" s="14"/>
    </row>
    <row r="37" spans="2:67" x14ac:dyDescent="0.2">
      <c r="B37" s="190"/>
      <c r="C37" s="190"/>
      <c r="D37" s="190"/>
      <c r="E37" s="190"/>
      <c r="F37" s="190"/>
      <c r="G37" s="190"/>
      <c r="H37" s="190"/>
      <c r="I37" s="190"/>
      <c r="J37" s="190"/>
      <c r="K37" s="122"/>
      <c r="L37" s="122"/>
      <c r="M37" s="122"/>
      <c r="N37" s="122"/>
      <c r="O37" s="122"/>
      <c r="P37" s="122"/>
      <c r="Q37" s="122"/>
      <c r="R37" s="122"/>
      <c r="S37" s="122"/>
      <c r="T37" s="122"/>
      <c r="U37" s="122"/>
      <c r="V37" s="122"/>
      <c r="W37" s="122"/>
      <c r="X37" s="122"/>
      <c r="Y37" s="122"/>
      <c r="Z37" s="122"/>
      <c r="AA37" s="122"/>
      <c r="AB37" s="122"/>
      <c r="AC37" s="123"/>
      <c r="AD37" s="123"/>
      <c r="AE37" s="123"/>
      <c r="AF37" s="123"/>
      <c r="AG37" s="123"/>
      <c r="AH37" s="123"/>
      <c r="AI37" s="123"/>
      <c r="AJ37" s="123"/>
      <c r="AK37" s="123"/>
      <c r="AL37" s="14"/>
      <c r="AM37" s="14"/>
      <c r="AN37" s="14"/>
      <c r="AO37" s="14"/>
      <c r="AP37" s="14"/>
      <c r="AQ37" s="14"/>
      <c r="AR37" s="14"/>
      <c r="AS37" s="14"/>
      <c r="AT37" s="14"/>
    </row>
    <row r="38" spans="2:67" x14ac:dyDescent="0.2">
      <c r="B38" s="189" t="s">
        <v>66</v>
      </c>
      <c r="C38" s="190"/>
      <c r="D38" s="190"/>
      <c r="E38" s="190"/>
      <c r="F38" s="190"/>
      <c r="G38" s="190"/>
      <c r="H38" s="190"/>
      <c r="I38" s="190"/>
      <c r="J38" s="190"/>
      <c r="K38" s="122"/>
      <c r="L38" s="122"/>
      <c r="M38" s="122"/>
      <c r="N38" s="122"/>
      <c r="O38" s="122"/>
      <c r="P38" s="122"/>
      <c r="Q38" s="122"/>
      <c r="R38" s="122"/>
      <c r="S38" s="122"/>
      <c r="T38" s="122"/>
      <c r="U38" s="122"/>
      <c r="V38" s="122"/>
      <c r="W38" s="122"/>
      <c r="X38" s="122"/>
      <c r="Y38" s="122"/>
      <c r="Z38" s="122"/>
      <c r="AA38" s="122"/>
      <c r="AB38" s="122"/>
      <c r="AC38" s="123">
        <f t="shared" ref="AC38" si="1">K38-T38</f>
        <v>0</v>
      </c>
      <c r="AD38" s="123"/>
      <c r="AE38" s="123"/>
      <c r="AF38" s="123"/>
      <c r="AG38" s="123"/>
      <c r="AH38" s="123"/>
      <c r="AI38" s="123"/>
      <c r="AJ38" s="123"/>
      <c r="AK38" s="123"/>
      <c r="AL38" s="14"/>
      <c r="AM38" s="14"/>
      <c r="AN38" s="14"/>
      <c r="AO38" s="14"/>
      <c r="AP38" s="14"/>
      <c r="AQ38" s="14"/>
      <c r="AR38" s="14"/>
      <c r="AS38" s="14"/>
      <c r="AT38" s="14"/>
    </row>
    <row r="39" spans="2:67" x14ac:dyDescent="0.2">
      <c r="B39" s="190"/>
      <c r="C39" s="190"/>
      <c r="D39" s="190"/>
      <c r="E39" s="190"/>
      <c r="F39" s="190"/>
      <c r="G39" s="190"/>
      <c r="H39" s="190"/>
      <c r="I39" s="190"/>
      <c r="J39" s="190"/>
      <c r="K39" s="122"/>
      <c r="L39" s="122"/>
      <c r="M39" s="122"/>
      <c r="N39" s="122"/>
      <c r="O39" s="122"/>
      <c r="P39" s="122"/>
      <c r="Q39" s="122"/>
      <c r="R39" s="122"/>
      <c r="S39" s="122"/>
      <c r="T39" s="122"/>
      <c r="U39" s="122"/>
      <c r="V39" s="122"/>
      <c r="W39" s="122"/>
      <c r="X39" s="122"/>
      <c r="Y39" s="122"/>
      <c r="Z39" s="122"/>
      <c r="AA39" s="122"/>
      <c r="AB39" s="122"/>
      <c r="AC39" s="123"/>
      <c r="AD39" s="123"/>
      <c r="AE39" s="123"/>
      <c r="AF39" s="123"/>
      <c r="AG39" s="123"/>
      <c r="AH39" s="123"/>
      <c r="AI39" s="123"/>
      <c r="AJ39" s="123"/>
      <c r="AK39" s="123"/>
      <c r="AL39" s="14"/>
      <c r="AM39" s="14"/>
      <c r="AN39" s="14"/>
      <c r="AO39" s="14"/>
      <c r="AP39" s="14"/>
      <c r="AQ39" s="14"/>
      <c r="AR39" s="14"/>
      <c r="AS39" s="14"/>
      <c r="AT39" s="14"/>
    </row>
    <row r="40" spans="2:67" x14ac:dyDescent="0.2">
      <c r="B40" s="189" t="s">
        <v>67</v>
      </c>
      <c r="C40" s="190"/>
      <c r="D40" s="190"/>
      <c r="E40" s="190"/>
      <c r="F40" s="190"/>
      <c r="G40" s="190"/>
      <c r="H40" s="190"/>
      <c r="I40" s="190"/>
      <c r="J40" s="190"/>
      <c r="K40" s="122"/>
      <c r="L40" s="122"/>
      <c r="M40" s="122"/>
      <c r="N40" s="122"/>
      <c r="O40" s="122"/>
      <c r="P40" s="122"/>
      <c r="Q40" s="122"/>
      <c r="R40" s="122"/>
      <c r="S40" s="122"/>
      <c r="T40" s="122"/>
      <c r="U40" s="122"/>
      <c r="V40" s="122"/>
      <c r="W40" s="122"/>
      <c r="X40" s="122"/>
      <c r="Y40" s="122"/>
      <c r="Z40" s="122"/>
      <c r="AA40" s="122"/>
      <c r="AB40" s="122"/>
      <c r="AC40" s="123">
        <f t="shared" ref="AC40" si="2">K40-T40</f>
        <v>0</v>
      </c>
      <c r="AD40" s="123"/>
      <c r="AE40" s="123"/>
      <c r="AF40" s="123"/>
      <c r="AG40" s="123"/>
      <c r="AH40" s="123"/>
      <c r="AI40" s="123"/>
      <c r="AJ40" s="123"/>
      <c r="AK40" s="123"/>
      <c r="AL40" s="14"/>
      <c r="AM40" s="14"/>
      <c r="AN40" s="14"/>
      <c r="AO40" s="14"/>
      <c r="AP40" s="14"/>
      <c r="AQ40" s="14"/>
      <c r="AR40" s="14"/>
      <c r="AS40" s="14"/>
      <c r="AT40" s="14"/>
    </row>
    <row r="41" spans="2:67" ht="44.25" customHeight="1" x14ac:dyDescent="0.2">
      <c r="B41" s="190"/>
      <c r="C41" s="190"/>
      <c r="D41" s="190"/>
      <c r="E41" s="190"/>
      <c r="F41" s="190"/>
      <c r="G41" s="190"/>
      <c r="H41" s="190"/>
      <c r="I41" s="190"/>
      <c r="J41" s="190"/>
      <c r="K41" s="122"/>
      <c r="L41" s="122"/>
      <c r="M41" s="122"/>
      <c r="N41" s="122"/>
      <c r="O41" s="122"/>
      <c r="P41" s="122"/>
      <c r="Q41" s="122"/>
      <c r="R41" s="122"/>
      <c r="S41" s="122"/>
      <c r="T41" s="122"/>
      <c r="U41" s="122"/>
      <c r="V41" s="122"/>
      <c r="W41" s="122"/>
      <c r="X41" s="122"/>
      <c r="Y41" s="122"/>
      <c r="Z41" s="122"/>
      <c r="AA41" s="122"/>
      <c r="AB41" s="122"/>
      <c r="AC41" s="123"/>
      <c r="AD41" s="123"/>
      <c r="AE41" s="123"/>
      <c r="AF41" s="123"/>
      <c r="AG41" s="123"/>
      <c r="AH41" s="123"/>
      <c r="AI41" s="123"/>
      <c r="AJ41" s="123"/>
      <c r="AK41" s="123"/>
      <c r="AL41" s="14"/>
      <c r="AM41" s="14"/>
      <c r="AN41" s="14"/>
      <c r="AO41" s="14"/>
      <c r="AP41" s="14"/>
      <c r="AQ41" s="14"/>
      <c r="AR41" s="14"/>
      <c r="AS41" s="14"/>
      <c r="AT41" s="14"/>
    </row>
    <row r="42" spans="2:67" x14ac:dyDescent="0.2">
      <c r="B42" s="178" t="s">
        <v>68</v>
      </c>
      <c r="C42" s="178"/>
      <c r="D42" s="178"/>
      <c r="E42" s="178"/>
      <c r="F42" s="178"/>
      <c r="G42" s="178"/>
      <c r="H42" s="178"/>
      <c r="I42" s="178"/>
      <c r="J42" s="178"/>
      <c r="K42" s="123">
        <f>SUM(K34:S39)</f>
        <v>2500000</v>
      </c>
      <c r="L42" s="123"/>
      <c r="M42" s="123"/>
      <c r="N42" s="123"/>
      <c r="O42" s="123"/>
      <c r="P42" s="123"/>
      <c r="Q42" s="123"/>
      <c r="R42" s="123"/>
      <c r="S42" s="123"/>
      <c r="T42" s="123">
        <f>SUM(T34:AB39)</f>
        <v>1300000</v>
      </c>
      <c r="U42" s="123"/>
      <c r="V42" s="123"/>
      <c r="W42" s="123"/>
      <c r="X42" s="123"/>
      <c r="Y42" s="123"/>
      <c r="Z42" s="123"/>
      <c r="AA42" s="123"/>
      <c r="AB42" s="123"/>
      <c r="AC42" s="123">
        <f>SUM(AC34:AK39)</f>
        <v>1200000</v>
      </c>
      <c r="AD42" s="123"/>
      <c r="AE42" s="123"/>
      <c r="AF42" s="123"/>
      <c r="AG42" s="123"/>
      <c r="AH42" s="123"/>
      <c r="AI42" s="123"/>
      <c r="AJ42" s="123"/>
      <c r="AK42" s="123"/>
      <c r="AL42" s="14"/>
      <c r="AM42" s="14"/>
      <c r="AN42" s="14"/>
      <c r="AO42" s="14"/>
      <c r="AP42" s="14"/>
      <c r="AQ42" s="14"/>
      <c r="AR42" s="14"/>
      <c r="AS42" s="14"/>
      <c r="AT42" s="14"/>
    </row>
    <row r="43" spans="2:67" x14ac:dyDescent="0.2">
      <c r="B43" s="178"/>
      <c r="C43" s="178"/>
      <c r="D43" s="178"/>
      <c r="E43" s="178"/>
      <c r="F43" s="178"/>
      <c r="G43" s="178"/>
      <c r="H43" s="178"/>
      <c r="I43" s="178"/>
      <c r="J43" s="178"/>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4"/>
      <c r="AM43" s="14"/>
      <c r="AN43" s="14"/>
      <c r="AO43" s="14"/>
      <c r="AP43" s="14"/>
      <c r="AQ43" s="14"/>
      <c r="AR43" s="14"/>
      <c r="AS43" s="14"/>
      <c r="AT43" s="14"/>
    </row>
    <row r="44" spans="2:67" ht="15.75" customHeight="1" x14ac:dyDescent="0.2">
      <c r="B44" s="389" t="s">
        <v>69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121"/>
      <c r="AS44" s="121"/>
      <c r="AT44" s="121"/>
    </row>
    <row r="45" spans="2:67" ht="15.75" customHeight="1" x14ac:dyDescent="0.2">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121"/>
      <c r="AS45" s="121"/>
      <c r="AT45" s="121"/>
    </row>
    <row r="46" spans="2:67" ht="15.75" customHeight="1" x14ac:dyDescent="0.2">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121"/>
      <c r="AS46" s="121"/>
      <c r="AT46" s="121"/>
    </row>
    <row r="47" spans="2:67" ht="15.75" customHeight="1" x14ac:dyDescent="0.2">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121"/>
      <c r="AS47" s="121"/>
      <c r="AT47" s="121"/>
    </row>
    <row r="48" spans="2:67" ht="15.75" customHeight="1" x14ac:dyDescent="0.2">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121"/>
      <c r="AS48" s="121"/>
      <c r="AT48" s="121"/>
    </row>
    <row r="49" spans="1:58" ht="15.75" customHeight="1" x14ac:dyDescent="0.2">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row>
    <row r="50" spans="1:58" ht="15.75" customHeight="1" x14ac:dyDescent="0.2">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row>
    <row r="51" spans="1:58" ht="15.75" customHeight="1" x14ac:dyDescent="0.2">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row>
    <row r="52" spans="1:58" x14ac:dyDescent="0.2">
      <c r="B52" s="1"/>
      <c r="T52" s="13"/>
      <c r="U52" s="13"/>
      <c r="V52" s="13"/>
      <c r="W52" s="13"/>
      <c r="X52" s="13"/>
    </row>
    <row r="53" spans="1:58" ht="3.75" customHeight="1" x14ac:dyDescent="0.2">
      <c r="B53" s="16"/>
      <c r="C53" s="16"/>
      <c r="D53" s="16"/>
      <c r="E53" s="16"/>
      <c r="F53" s="16"/>
      <c r="G53" s="16"/>
      <c r="H53" s="16"/>
      <c r="I53" s="16"/>
      <c r="J53" s="16"/>
      <c r="K53" s="16"/>
      <c r="L53" s="16"/>
      <c r="M53" s="16"/>
      <c r="N53" s="16"/>
      <c r="O53" s="16"/>
      <c r="P53" s="16"/>
      <c r="Q53" s="16"/>
      <c r="R53" s="16"/>
      <c r="S53" s="16"/>
    </row>
    <row r="54" spans="1:58" x14ac:dyDescent="0.2">
      <c r="B54" s="179" t="s">
        <v>70</v>
      </c>
      <c r="C54" s="179"/>
      <c r="D54" s="179"/>
      <c r="E54" s="179"/>
      <c r="F54" s="179"/>
      <c r="G54" s="179"/>
      <c r="H54" s="179"/>
      <c r="I54" s="180"/>
      <c r="J54" s="161" t="s">
        <v>58</v>
      </c>
      <c r="K54" s="161"/>
      <c r="L54" s="161"/>
      <c r="M54" s="161"/>
      <c r="N54" s="161"/>
      <c r="O54" s="187">
        <f>SUM(BB56:BD65)*$BC$15</f>
        <v>2820515</v>
      </c>
      <c r="P54" s="187"/>
      <c r="Q54" s="187"/>
      <c r="R54" s="187"/>
      <c r="S54" s="187"/>
      <c r="T54" s="187"/>
      <c r="AA54" s="177" t="s">
        <v>71</v>
      </c>
      <c r="AB54" s="177"/>
      <c r="AC54" s="177"/>
      <c r="AD54" s="177"/>
      <c r="AE54" s="177"/>
      <c r="AF54" s="177"/>
      <c r="AG54" s="177" t="s">
        <v>72</v>
      </c>
      <c r="AH54" s="177"/>
      <c r="AI54" s="177"/>
      <c r="AJ54" s="177"/>
      <c r="AK54" s="177"/>
      <c r="AL54" s="177"/>
      <c r="AM54" s="177" t="s">
        <v>73</v>
      </c>
      <c r="AN54" s="177"/>
      <c r="AO54" s="177"/>
      <c r="AP54" s="177"/>
      <c r="AQ54" s="177"/>
      <c r="AR54" s="177"/>
      <c r="AY54" s="177" t="s">
        <v>74</v>
      </c>
      <c r="AZ54" s="177"/>
      <c r="BA54" s="177"/>
      <c r="BB54" s="177"/>
      <c r="BC54" s="177"/>
      <c r="BD54" s="177"/>
    </row>
    <row r="55" spans="1:58" x14ac:dyDescent="0.2">
      <c r="A55" s="17"/>
      <c r="B55" s="177" t="s">
        <v>75</v>
      </c>
      <c r="C55" s="177"/>
      <c r="D55" s="177" t="s">
        <v>76</v>
      </c>
      <c r="E55" s="177"/>
      <c r="F55" s="177"/>
      <c r="G55" s="177"/>
      <c r="H55" s="177"/>
      <c r="I55" s="177"/>
      <c r="J55" s="177"/>
      <c r="K55" s="177"/>
      <c r="L55" s="177"/>
      <c r="M55" s="177" t="s">
        <v>77</v>
      </c>
      <c r="N55" s="177"/>
      <c r="O55" s="177"/>
      <c r="P55" s="177"/>
      <c r="Q55" s="177"/>
      <c r="R55" s="177" t="s">
        <v>78</v>
      </c>
      <c r="S55" s="177"/>
      <c r="T55" s="177"/>
      <c r="U55" s="177"/>
      <c r="V55" s="177"/>
      <c r="W55" s="177" t="s">
        <v>79</v>
      </c>
      <c r="X55" s="177"/>
      <c r="Y55" s="177" t="s">
        <v>80</v>
      </c>
      <c r="Z55" s="177"/>
      <c r="AA55" s="177" t="s">
        <v>81</v>
      </c>
      <c r="AB55" s="177"/>
      <c r="AC55" s="177"/>
      <c r="AD55" s="177" t="s">
        <v>82</v>
      </c>
      <c r="AE55" s="177"/>
      <c r="AF55" s="177"/>
      <c r="AG55" s="177" t="s">
        <v>81</v>
      </c>
      <c r="AH55" s="177"/>
      <c r="AI55" s="177"/>
      <c r="AJ55" s="177" t="s">
        <v>82</v>
      </c>
      <c r="AK55" s="177"/>
      <c r="AL55" s="177"/>
      <c r="AM55" s="177" t="s">
        <v>81</v>
      </c>
      <c r="AN55" s="177"/>
      <c r="AO55" s="177"/>
      <c r="AP55" s="177" t="s">
        <v>82</v>
      </c>
      <c r="AQ55" s="177"/>
      <c r="AR55" s="177"/>
      <c r="AS55" s="177" t="s">
        <v>83</v>
      </c>
      <c r="AT55" s="177"/>
      <c r="AU55" s="177"/>
      <c r="AV55" s="192" t="s">
        <v>84</v>
      </c>
      <c r="AW55" s="192"/>
      <c r="AX55" s="192"/>
      <c r="AY55" s="192" t="s">
        <v>81</v>
      </c>
      <c r="AZ55" s="192"/>
      <c r="BA55" s="192"/>
      <c r="BB55" s="192" t="s">
        <v>82</v>
      </c>
      <c r="BC55" s="192"/>
      <c r="BD55" s="192"/>
      <c r="BE55" s="192" t="s">
        <v>80</v>
      </c>
      <c r="BF55" s="192"/>
    </row>
    <row r="56" spans="1:58" x14ac:dyDescent="0.2">
      <c r="A56" s="18"/>
      <c r="B56" s="193">
        <v>1</v>
      </c>
      <c r="C56" s="194"/>
      <c r="D56" s="129" t="s">
        <v>85</v>
      </c>
      <c r="E56" s="129"/>
      <c r="F56" s="129"/>
      <c r="G56" s="129"/>
      <c r="H56" s="129"/>
      <c r="I56" s="129"/>
      <c r="J56" s="129"/>
      <c r="K56" s="129"/>
      <c r="L56" s="129"/>
      <c r="M56" s="195" t="s">
        <v>86</v>
      </c>
      <c r="N56" s="195"/>
      <c r="O56" s="195"/>
      <c r="P56" s="195"/>
      <c r="Q56" s="195"/>
      <c r="R56" s="196" t="s">
        <v>87</v>
      </c>
      <c r="S56" s="196"/>
      <c r="T56" s="196"/>
      <c r="U56" s="196"/>
      <c r="V56" s="196"/>
      <c r="W56" s="195">
        <v>1</v>
      </c>
      <c r="X56" s="195"/>
      <c r="Y56" s="195" t="s">
        <v>88</v>
      </c>
      <c r="Z56" s="195"/>
      <c r="AA56" s="197">
        <v>4000000</v>
      </c>
      <c r="AB56" s="197"/>
      <c r="AC56" s="197"/>
      <c r="AD56" s="191">
        <f>IF(D56="","",AA56*W56)</f>
        <v>4000000</v>
      </c>
      <c r="AE56" s="191"/>
      <c r="AF56" s="191"/>
      <c r="AG56" s="191">
        <f>IF(D56="","",AA56*10/100)</f>
        <v>400000</v>
      </c>
      <c r="AH56" s="191"/>
      <c r="AI56" s="191"/>
      <c r="AJ56" s="191">
        <f>IF(D56="","",AG56*W56)</f>
        <v>400000</v>
      </c>
      <c r="AK56" s="191"/>
      <c r="AL56" s="191"/>
      <c r="AM56" s="191">
        <f>IF(D56="","",AA56+AG56)</f>
        <v>4400000</v>
      </c>
      <c r="AN56" s="191"/>
      <c r="AO56" s="191"/>
      <c r="AP56" s="191">
        <f>IF(D56="","",AD56+AJ56)</f>
        <v>4400000</v>
      </c>
      <c r="AQ56" s="191"/>
      <c r="AR56" s="191"/>
      <c r="AS56" s="199">
        <v>45519</v>
      </c>
      <c r="AT56" s="199"/>
      <c r="AU56" s="199"/>
      <c r="AV56" s="200">
        <f>IF(AS56="","",AS56)</f>
        <v>45519</v>
      </c>
      <c r="AW56" s="200"/>
      <c r="AX56" s="200"/>
      <c r="AY56" s="198">
        <f>IF(D56="","",IF($T$11="税込み",AM56,AA56))</f>
        <v>4000000</v>
      </c>
      <c r="AZ56" s="198"/>
      <c r="BA56" s="198"/>
      <c r="BB56" s="198">
        <f>IF(D56="","",IF($T$11="税込み",AP56,AD56))</f>
        <v>4000000</v>
      </c>
      <c r="BC56" s="198"/>
      <c r="BD56" s="198"/>
      <c r="BE56" s="192" t="str">
        <f>IF(Y56="式",W56&amp;Y56,W56&amp;Y56)</f>
        <v>1式</v>
      </c>
      <c r="BF56" s="192"/>
    </row>
    <row r="57" spans="1:58" x14ac:dyDescent="0.2">
      <c r="A57" s="18"/>
      <c r="B57" s="193">
        <v>2</v>
      </c>
      <c r="C57" s="194"/>
      <c r="D57" s="129" t="s">
        <v>89</v>
      </c>
      <c r="E57" s="129"/>
      <c r="F57" s="129"/>
      <c r="G57" s="129"/>
      <c r="H57" s="129"/>
      <c r="I57" s="129"/>
      <c r="J57" s="129"/>
      <c r="K57" s="129"/>
      <c r="L57" s="129"/>
      <c r="M57" s="195" t="s">
        <v>86</v>
      </c>
      <c r="N57" s="195"/>
      <c r="O57" s="195"/>
      <c r="P57" s="195"/>
      <c r="Q57" s="195"/>
      <c r="R57" s="196" t="s">
        <v>90</v>
      </c>
      <c r="S57" s="196"/>
      <c r="T57" s="196"/>
      <c r="U57" s="196"/>
      <c r="V57" s="196"/>
      <c r="W57" s="195">
        <v>1</v>
      </c>
      <c r="X57" s="195"/>
      <c r="Y57" s="195" t="s">
        <v>88</v>
      </c>
      <c r="Z57" s="195"/>
      <c r="AA57" s="197">
        <v>551030</v>
      </c>
      <c r="AB57" s="197"/>
      <c r="AC57" s="197"/>
      <c r="AD57" s="191">
        <f t="shared" ref="AD57:AD60" si="3">IF(D57="","",AA57*W57)</f>
        <v>551030</v>
      </c>
      <c r="AE57" s="191"/>
      <c r="AF57" s="191"/>
      <c r="AG57" s="191">
        <f t="shared" ref="AG57:AG60" si="4">IF(D57="","",AA57*10/100)</f>
        <v>55103</v>
      </c>
      <c r="AH57" s="191"/>
      <c r="AI57" s="191"/>
      <c r="AJ57" s="191">
        <f t="shared" ref="AJ57:AJ60" si="5">IF(D57="","",AG57*W57)</f>
        <v>55103</v>
      </c>
      <c r="AK57" s="191"/>
      <c r="AL57" s="191"/>
      <c r="AM57" s="191">
        <f t="shared" ref="AM57:AM60" si="6">IF(D57="","",AA57+AG57)</f>
        <v>606133</v>
      </c>
      <c r="AN57" s="191"/>
      <c r="AO57" s="191"/>
      <c r="AP57" s="191">
        <f t="shared" ref="AP57:AP60" si="7">IF(D57="","",AD57+AJ57)</f>
        <v>606133</v>
      </c>
      <c r="AQ57" s="191"/>
      <c r="AR57" s="191"/>
      <c r="AS57" s="199">
        <v>45517</v>
      </c>
      <c r="AT57" s="199"/>
      <c r="AU57" s="199"/>
      <c r="AV57" s="200">
        <f t="shared" ref="AV57:AV65" si="8">IF(AS57="","",AS57)</f>
        <v>45517</v>
      </c>
      <c r="AW57" s="200"/>
      <c r="AX57" s="200"/>
      <c r="AY57" s="198">
        <f t="shared" ref="AY57:AY60" si="9">IF(D57="","",IF($T$11="税込み",AM57,AA57))</f>
        <v>551030</v>
      </c>
      <c r="AZ57" s="198"/>
      <c r="BA57" s="198"/>
      <c r="BB57" s="198">
        <f t="shared" ref="BB57:BB60" si="10">IF(D57="","",IF($T$11="税込み",AP57,AD57))</f>
        <v>551030</v>
      </c>
      <c r="BC57" s="198"/>
      <c r="BD57" s="198"/>
      <c r="BE57" s="192" t="str">
        <f t="shared" ref="BE57:BE65" si="11">IF(Y57="式",W57&amp;Y57,W57&amp;Y57)</f>
        <v>1式</v>
      </c>
      <c r="BF57" s="192"/>
    </row>
    <row r="58" spans="1:58" x14ac:dyDescent="0.2">
      <c r="A58" s="18"/>
      <c r="B58" s="193">
        <v>3</v>
      </c>
      <c r="C58" s="194"/>
      <c r="D58" s="129" t="s">
        <v>91</v>
      </c>
      <c r="E58" s="129"/>
      <c r="F58" s="129"/>
      <c r="G58" s="129"/>
      <c r="H58" s="129"/>
      <c r="I58" s="129"/>
      <c r="J58" s="129"/>
      <c r="K58" s="129"/>
      <c r="L58" s="129"/>
      <c r="M58" s="195" t="s">
        <v>86</v>
      </c>
      <c r="N58" s="195"/>
      <c r="O58" s="195"/>
      <c r="P58" s="195"/>
      <c r="Q58" s="195"/>
      <c r="R58" s="196" t="s">
        <v>90</v>
      </c>
      <c r="S58" s="196"/>
      <c r="T58" s="196"/>
      <c r="U58" s="196"/>
      <c r="V58" s="196"/>
      <c r="W58" s="195">
        <v>1</v>
      </c>
      <c r="X58" s="195"/>
      <c r="Y58" s="195" t="s">
        <v>92</v>
      </c>
      <c r="Z58" s="195"/>
      <c r="AA58" s="197">
        <v>300000</v>
      </c>
      <c r="AB58" s="197"/>
      <c r="AC58" s="197"/>
      <c r="AD58" s="191">
        <f t="shared" si="3"/>
        <v>300000</v>
      </c>
      <c r="AE58" s="191"/>
      <c r="AF58" s="191"/>
      <c r="AG58" s="191">
        <f t="shared" si="4"/>
        <v>30000</v>
      </c>
      <c r="AH58" s="191"/>
      <c r="AI58" s="191"/>
      <c r="AJ58" s="191">
        <f t="shared" si="5"/>
        <v>30000</v>
      </c>
      <c r="AK58" s="191"/>
      <c r="AL58" s="191"/>
      <c r="AM58" s="191">
        <f t="shared" si="6"/>
        <v>330000</v>
      </c>
      <c r="AN58" s="191"/>
      <c r="AO58" s="191"/>
      <c r="AP58" s="191">
        <f t="shared" si="7"/>
        <v>330000</v>
      </c>
      <c r="AQ58" s="191"/>
      <c r="AR58" s="191"/>
      <c r="AS58" s="199">
        <v>45518</v>
      </c>
      <c r="AT58" s="199"/>
      <c r="AU58" s="199"/>
      <c r="AV58" s="200">
        <f t="shared" si="8"/>
        <v>45518</v>
      </c>
      <c r="AW58" s="200"/>
      <c r="AX58" s="200"/>
      <c r="AY58" s="198">
        <f t="shared" si="9"/>
        <v>300000</v>
      </c>
      <c r="AZ58" s="198"/>
      <c r="BA58" s="198"/>
      <c r="BB58" s="198">
        <f t="shared" si="10"/>
        <v>300000</v>
      </c>
      <c r="BC58" s="198"/>
      <c r="BD58" s="198"/>
      <c r="BE58" s="192" t="str">
        <f t="shared" si="11"/>
        <v>1台</v>
      </c>
      <c r="BF58" s="192"/>
    </row>
    <row r="59" spans="1:58" x14ac:dyDescent="0.2">
      <c r="A59" s="18"/>
      <c r="B59" s="193">
        <v>4</v>
      </c>
      <c r="C59" s="194"/>
      <c r="D59" s="129" t="s">
        <v>93</v>
      </c>
      <c r="E59" s="129"/>
      <c r="F59" s="129"/>
      <c r="G59" s="129"/>
      <c r="H59" s="129"/>
      <c r="I59" s="129"/>
      <c r="J59" s="129"/>
      <c r="K59" s="129"/>
      <c r="L59" s="129"/>
      <c r="M59" s="195" t="s">
        <v>86</v>
      </c>
      <c r="N59" s="195"/>
      <c r="O59" s="195"/>
      <c r="P59" s="195"/>
      <c r="Q59" s="195"/>
      <c r="R59" s="196" t="s">
        <v>90</v>
      </c>
      <c r="S59" s="196"/>
      <c r="T59" s="196"/>
      <c r="U59" s="196"/>
      <c r="V59" s="196"/>
      <c r="W59" s="195">
        <v>1</v>
      </c>
      <c r="X59" s="195"/>
      <c r="Y59" s="195" t="s">
        <v>88</v>
      </c>
      <c r="Z59" s="195"/>
      <c r="AA59" s="197">
        <v>690000</v>
      </c>
      <c r="AB59" s="197"/>
      <c r="AC59" s="197"/>
      <c r="AD59" s="191">
        <f t="shared" si="3"/>
        <v>690000</v>
      </c>
      <c r="AE59" s="191"/>
      <c r="AF59" s="191"/>
      <c r="AG59" s="191">
        <f t="shared" si="4"/>
        <v>69000</v>
      </c>
      <c r="AH59" s="191"/>
      <c r="AI59" s="191"/>
      <c r="AJ59" s="191">
        <f t="shared" si="5"/>
        <v>69000</v>
      </c>
      <c r="AK59" s="191"/>
      <c r="AL59" s="191"/>
      <c r="AM59" s="191">
        <f t="shared" si="6"/>
        <v>759000</v>
      </c>
      <c r="AN59" s="191"/>
      <c r="AO59" s="191"/>
      <c r="AP59" s="191">
        <f t="shared" si="7"/>
        <v>759000</v>
      </c>
      <c r="AQ59" s="191"/>
      <c r="AR59" s="191"/>
      <c r="AS59" s="199">
        <v>45519</v>
      </c>
      <c r="AT59" s="199"/>
      <c r="AU59" s="199"/>
      <c r="AV59" s="200">
        <f t="shared" si="8"/>
        <v>45519</v>
      </c>
      <c r="AW59" s="200"/>
      <c r="AX59" s="200"/>
      <c r="AY59" s="198">
        <f t="shared" si="9"/>
        <v>690000</v>
      </c>
      <c r="AZ59" s="198"/>
      <c r="BA59" s="198"/>
      <c r="BB59" s="198">
        <f t="shared" si="10"/>
        <v>690000</v>
      </c>
      <c r="BC59" s="198"/>
      <c r="BD59" s="198"/>
      <c r="BE59" s="192" t="str">
        <f t="shared" si="11"/>
        <v>1式</v>
      </c>
      <c r="BF59" s="192"/>
    </row>
    <row r="60" spans="1:58" x14ac:dyDescent="0.2">
      <c r="A60" s="18"/>
      <c r="B60" s="193">
        <v>5</v>
      </c>
      <c r="C60" s="194"/>
      <c r="D60" s="129" t="s">
        <v>94</v>
      </c>
      <c r="E60" s="129"/>
      <c r="F60" s="129"/>
      <c r="G60" s="129"/>
      <c r="H60" s="129"/>
      <c r="I60" s="129"/>
      <c r="J60" s="129"/>
      <c r="K60" s="129"/>
      <c r="L60" s="129"/>
      <c r="M60" s="195" t="s">
        <v>86</v>
      </c>
      <c r="N60" s="195"/>
      <c r="O60" s="195"/>
      <c r="P60" s="195"/>
      <c r="Q60" s="195"/>
      <c r="R60" s="196" t="s">
        <v>90</v>
      </c>
      <c r="S60" s="196"/>
      <c r="T60" s="196"/>
      <c r="U60" s="196"/>
      <c r="V60" s="196"/>
      <c r="W60" s="195">
        <v>1</v>
      </c>
      <c r="X60" s="195"/>
      <c r="Y60" s="195" t="s">
        <v>88</v>
      </c>
      <c r="Z60" s="195"/>
      <c r="AA60" s="197">
        <v>100000</v>
      </c>
      <c r="AB60" s="197"/>
      <c r="AC60" s="197"/>
      <c r="AD60" s="191">
        <f t="shared" si="3"/>
        <v>100000</v>
      </c>
      <c r="AE60" s="191"/>
      <c r="AF60" s="191"/>
      <c r="AG60" s="191">
        <f t="shared" si="4"/>
        <v>10000</v>
      </c>
      <c r="AH60" s="191"/>
      <c r="AI60" s="191"/>
      <c r="AJ60" s="191">
        <f t="shared" si="5"/>
        <v>10000</v>
      </c>
      <c r="AK60" s="191"/>
      <c r="AL60" s="191"/>
      <c r="AM60" s="191">
        <f t="shared" si="6"/>
        <v>110000</v>
      </c>
      <c r="AN60" s="191"/>
      <c r="AO60" s="191"/>
      <c r="AP60" s="191">
        <f t="shared" si="7"/>
        <v>110000</v>
      </c>
      <c r="AQ60" s="191"/>
      <c r="AR60" s="191"/>
      <c r="AS60" s="199">
        <v>45551</v>
      </c>
      <c r="AT60" s="199"/>
      <c r="AU60" s="199"/>
      <c r="AV60" s="200">
        <f t="shared" si="8"/>
        <v>45551</v>
      </c>
      <c r="AW60" s="200"/>
      <c r="AX60" s="200"/>
      <c r="AY60" s="198">
        <f t="shared" si="9"/>
        <v>100000</v>
      </c>
      <c r="AZ60" s="198"/>
      <c r="BA60" s="198"/>
      <c r="BB60" s="198">
        <f t="shared" si="10"/>
        <v>100000</v>
      </c>
      <c r="BC60" s="198"/>
      <c r="BD60" s="198"/>
      <c r="BE60" s="192" t="str">
        <f t="shared" si="11"/>
        <v>1式</v>
      </c>
      <c r="BF60" s="192"/>
    </row>
    <row r="61" spans="1:58" x14ac:dyDescent="0.2">
      <c r="A61" s="18"/>
      <c r="B61" s="193">
        <v>6</v>
      </c>
      <c r="C61" s="194"/>
      <c r="D61" s="129"/>
      <c r="E61" s="129"/>
      <c r="F61" s="129"/>
      <c r="G61" s="129"/>
      <c r="H61" s="129"/>
      <c r="I61" s="129"/>
      <c r="J61" s="129"/>
      <c r="K61" s="129"/>
      <c r="L61" s="129"/>
      <c r="M61" s="195"/>
      <c r="N61" s="195"/>
      <c r="O61" s="195"/>
      <c r="P61" s="195"/>
      <c r="Q61" s="195"/>
      <c r="R61" s="196"/>
      <c r="S61" s="196"/>
      <c r="T61" s="196"/>
      <c r="U61" s="196"/>
      <c r="V61" s="196"/>
      <c r="W61" s="195"/>
      <c r="X61" s="195"/>
      <c r="Y61" s="195"/>
      <c r="Z61" s="195"/>
      <c r="AA61" s="197"/>
      <c r="AB61" s="197"/>
      <c r="AC61" s="197"/>
      <c r="AD61" s="191" t="str">
        <f>IF(D61="","",AA61*W61)</f>
        <v/>
      </c>
      <c r="AE61" s="191"/>
      <c r="AF61" s="191"/>
      <c r="AG61" s="191" t="str">
        <f>IF(D61="","",AA61*10/100)</f>
        <v/>
      </c>
      <c r="AH61" s="191"/>
      <c r="AI61" s="191"/>
      <c r="AJ61" s="191" t="str">
        <f>IF(D61="","",AG61*W61)</f>
        <v/>
      </c>
      <c r="AK61" s="191"/>
      <c r="AL61" s="191"/>
      <c r="AM61" s="191" t="str">
        <f>IF(D61="","",AA61+AG61)</f>
        <v/>
      </c>
      <c r="AN61" s="191"/>
      <c r="AO61" s="191"/>
      <c r="AP61" s="191" t="str">
        <f>IF(D61="","",AD61+AJ61)</f>
        <v/>
      </c>
      <c r="AQ61" s="191"/>
      <c r="AR61" s="191"/>
      <c r="AS61" s="199"/>
      <c r="AT61" s="199"/>
      <c r="AU61" s="199"/>
      <c r="AV61" s="200" t="str">
        <f t="shared" si="8"/>
        <v/>
      </c>
      <c r="AW61" s="200"/>
      <c r="AX61" s="200"/>
      <c r="AY61" s="198" t="str">
        <f>IF(D61="","",IF($T$11="税込み",AM61,AA61))</f>
        <v/>
      </c>
      <c r="AZ61" s="198"/>
      <c r="BA61" s="198"/>
      <c r="BB61" s="198" t="str">
        <f>IF(D61="","",IF($T$11="税込み",AP61,AD61))</f>
        <v/>
      </c>
      <c r="BC61" s="198"/>
      <c r="BD61" s="198"/>
      <c r="BE61" s="192" t="str">
        <f t="shared" si="11"/>
        <v/>
      </c>
      <c r="BF61" s="192"/>
    </row>
    <row r="62" spans="1:58" x14ac:dyDescent="0.2">
      <c r="A62" s="18"/>
      <c r="B62" s="193">
        <v>7</v>
      </c>
      <c r="C62" s="194"/>
      <c r="D62" s="129"/>
      <c r="E62" s="129"/>
      <c r="F62" s="129"/>
      <c r="G62" s="129"/>
      <c r="H62" s="129"/>
      <c r="I62" s="129"/>
      <c r="J62" s="129"/>
      <c r="K62" s="129"/>
      <c r="L62" s="129"/>
      <c r="M62" s="195"/>
      <c r="N62" s="195"/>
      <c r="O62" s="195"/>
      <c r="P62" s="195"/>
      <c r="Q62" s="195"/>
      <c r="R62" s="196"/>
      <c r="S62" s="196"/>
      <c r="T62" s="196"/>
      <c r="U62" s="196"/>
      <c r="V62" s="196"/>
      <c r="W62" s="195"/>
      <c r="X62" s="195"/>
      <c r="Y62" s="195"/>
      <c r="Z62" s="195"/>
      <c r="AA62" s="197"/>
      <c r="AB62" s="197"/>
      <c r="AC62" s="197"/>
      <c r="AD62" s="191" t="str">
        <f t="shared" ref="AD62:AD65" si="12">IF(D62="","",AA62*W62)</f>
        <v/>
      </c>
      <c r="AE62" s="191"/>
      <c r="AF62" s="191"/>
      <c r="AG62" s="191" t="str">
        <f t="shared" ref="AG62:AG65" si="13">IF(D62="","",AA62*10/100)</f>
        <v/>
      </c>
      <c r="AH62" s="191"/>
      <c r="AI62" s="191"/>
      <c r="AJ62" s="191" t="str">
        <f t="shared" ref="AJ62:AJ65" si="14">IF(D62="","",AG62*W62)</f>
        <v/>
      </c>
      <c r="AK62" s="191"/>
      <c r="AL62" s="191"/>
      <c r="AM62" s="191" t="str">
        <f t="shared" ref="AM62:AM65" si="15">IF(D62="","",AA62+AG62)</f>
        <v/>
      </c>
      <c r="AN62" s="191"/>
      <c r="AO62" s="191"/>
      <c r="AP62" s="191" t="str">
        <f t="shared" ref="AP62:AP65" si="16">IF(D62="","",AD62+AJ62)</f>
        <v/>
      </c>
      <c r="AQ62" s="191"/>
      <c r="AR62" s="191"/>
      <c r="AS62" s="199"/>
      <c r="AT62" s="199"/>
      <c r="AU62" s="199"/>
      <c r="AV62" s="200" t="str">
        <f t="shared" si="8"/>
        <v/>
      </c>
      <c r="AW62" s="200"/>
      <c r="AX62" s="200"/>
      <c r="AY62" s="198" t="str">
        <f t="shared" ref="AY62:AY65" si="17">IF(D62="","",IF($T$11="税込み",AM62,AA62))</f>
        <v/>
      </c>
      <c r="AZ62" s="198"/>
      <c r="BA62" s="198"/>
      <c r="BB62" s="198" t="str">
        <f t="shared" ref="BB62:BB65" si="18">IF(D62="","",IF($T$11="税込み",AP62,AD62))</f>
        <v/>
      </c>
      <c r="BC62" s="198"/>
      <c r="BD62" s="198"/>
      <c r="BE62" s="192" t="str">
        <f t="shared" si="11"/>
        <v/>
      </c>
      <c r="BF62" s="192"/>
    </row>
    <row r="63" spans="1:58" x14ac:dyDescent="0.2">
      <c r="A63" s="18"/>
      <c r="B63" s="193">
        <v>8</v>
      </c>
      <c r="C63" s="194"/>
      <c r="D63" s="129"/>
      <c r="E63" s="129"/>
      <c r="F63" s="129"/>
      <c r="G63" s="129"/>
      <c r="H63" s="129"/>
      <c r="I63" s="129"/>
      <c r="J63" s="129"/>
      <c r="K63" s="129"/>
      <c r="L63" s="129"/>
      <c r="M63" s="195"/>
      <c r="N63" s="195"/>
      <c r="O63" s="195"/>
      <c r="P63" s="195"/>
      <c r="Q63" s="195"/>
      <c r="R63" s="196"/>
      <c r="S63" s="196"/>
      <c r="T63" s="196"/>
      <c r="U63" s="196"/>
      <c r="V63" s="196"/>
      <c r="W63" s="195"/>
      <c r="X63" s="195"/>
      <c r="Y63" s="195"/>
      <c r="Z63" s="195"/>
      <c r="AA63" s="197"/>
      <c r="AB63" s="197"/>
      <c r="AC63" s="197"/>
      <c r="AD63" s="191" t="str">
        <f t="shared" si="12"/>
        <v/>
      </c>
      <c r="AE63" s="191"/>
      <c r="AF63" s="191"/>
      <c r="AG63" s="191" t="str">
        <f t="shared" si="13"/>
        <v/>
      </c>
      <c r="AH63" s="191"/>
      <c r="AI63" s="191"/>
      <c r="AJ63" s="191" t="str">
        <f t="shared" si="14"/>
        <v/>
      </c>
      <c r="AK63" s="191"/>
      <c r="AL63" s="191"/>
      <c r="AM63" s="191" t="str">
        <f t="shared" si="15"/>
        <v/>
      </c>
      <c r="AN63" s="191"/>
      <c r="AO63" s="191"/>
      <c r="AP63" s="191" t="str">
        <f t="shared" si="16"/>
        <v/>
      </c>
      <c r="AQ63" s="191"/>
      <c r="AR63" s="191"/>
      <c r="AS63" s="199"/>
      <c r="AT63" s="199"/>
      <c r="AU63" s="199"/>
      <c r="AV63" s="200" t="str">
        <f t="shared" si="8"/>
        <v/>
      </c>
      <c r="AW63" s="200"/>
      <c r="AX63" s="200"/>
      <c r="AY63" s="198" t="str">
        <f t="shared" si="17"/>
        <v/>
      </c>
      <c r="AZ63" s="198"/>
      <c r="BA63" s="198"/>
      <c r="BB63" s="198" t="str">
        <f t="shared" si="18"/>
        <v/>
      </c>
      <c r="BC63" s="198"/>
      <c r="BD63" s="198"/>
      <c r="BE63" s="192" t="str">
        <f t="shared" si="11"/>
        <v/>
      </c>
      <c r="BF63" s="192"/>
    </row>
    <row r="64" spans="1:58" x14ac:dyDescent="0.2">
      <c r="A64" s="18"/>
      <c r="B64" s="193">
        <v>9</v>
      </c>
      <c r="C64" s="194"/>
      <c r="D64" s="129"/>
      <c r="E64" s="129"/>
      <c r="F64" s="129"/>
      <c r="G64" s="129"/>
      <c r="H64" s="129"/>
      <c r="I64" s="129"/>
      <c r="J64" s="129"/>
      <c r="K64" s="129"/>
      <c r="L64" s="129"/>
      <c r="M64" s="195"/>
      <c r="N64" s="195"/>
      <c r="O64" s="195"/>
      <c r="P64" s="195"/>
      <c r="Q64" s="195"/>
      <c r="R64" s="201"/>
      <c r="S64" s="202"/>
      <c r="T64" s="202"/>
      <c r="U64" s="202"/>
      <c r="V64" s="203"/>
      <c r="W64" s="195"/>
      <c r="X64" s="195"/>
      <c r="Y64" s="195"/>
      <c r="Z64" s="195"/>
      <c r="AA64" s="197"/>
      <c r="AB64" s="197"/>
      <c r="AC64" s="197"/>
      <c r="AD64" s="191" t="str">
        <f t="shared" si="12"/>
        <v/>
      </c>
      <c r="AE64" s="191"/>
      <c r="AF64" s="191"/>
      <c r="AG64" s="191" t="str">
        <f t="shared" si="13"/>
        <v/>
      </c>
      <c r="AH64" s="191"/>
      <c r="AI64" s="191"/>
      <c r="AJ64" s="191" t="str">
        <f t="shared" si="14"/>
        <v/>
      </c>
      <c r="AK64" s="191"/>
      <c r="AL64" s="191"/>
      <c r="AM64" s="191" t="str">
        <f t="shared" si="15"/>
        <v/>
      </c>
      <c r="AN64" s="191"/>
      <c r="AO64" s="191"/>
      <c r="AP64" s="191" t="str">
        <f t="shared" si="16"/>
        <v/>
      </c>
      <c r="AQ64" s="191"/>
      <c r="AR64" s="191"/>
      <c r="AS64" s="199"/>
      <c r="AT64" s="199"/>
      <c r="AU64" s="199"/>
      <c r="AV64" s="200" t="str">
        <f t="shared" si="8"/>
        <v/>
      </c>
      <c r="AW64" s="200"/>
      <c r="AX64" s="200"/>
      <c r="AY64" s="198" t="str">
        <f t="shared" si="17"/>
        <v/>
      </c>
      <c r="AZ64" s="198"/>
      <c r="BA64" s="198"/>
      <c r="BB64" s="198" t="str">
        <f t="shared" si="18"/>
        <v/>
      </c>
      <c r="BC64" s="198"/>
      <c r="BD64" s="198"/>
      <c r="BE64" s="192" t="str">
        <f t="shared" si="11"/>
        <v/>
      </c>
      <c r="BF64" s="192"/>
    </row>
    <row r="65" spans="1:67" x14ac:dyDescent="0.2">
      <c r="A65" s="18"/>
      <c r="B65" s="193">
        <v>10</v>
      </c>
      <c r="C65" s="194"/>
      <c r="D65" s="129"/>
      <c r="E65" s="129"/>
      <c r="F65" s="129"/>
      <c r="G65" s="129"/>
      <c r="H65" s="129"/>
      <c r="I65" s="129"/>
      <c r="J65" s="129"/>
      <c r="K65" s="129"/>
      <c r="L65" s="129"/>
      <c r="M65" s="195"/>
      <c r="N65" s="195"/>
      <c r="O65" s="195"/>
      <c r="P65" s="195"/>
      <c r="Q65" s="195"/>
      <c r="R65" s="196"/>
      <c r="S65" s="196"/>
      <c r="T65" s="196"/>
      <c r="U65" s="196"/>
      <c r="V65" s="196"/>
      <c r="W65" s="195"/>
      <c r="X65" s="195"/>
      <c r="Y65" s="195"/>
      <c r="Z65" s="195"/>
      <c r="AA65" s="197"/>
      <c r="AB65" s="197"/>
      <c r="AC65" s="197"/>
      <c r="AD65" s="191" t="str">
        <f t="shared" si="12"/>
        <v/>
      </c>
      <c r="AE65" s="191"/>
      <c r="AF65" s="191"/>
      <c r="AG65" s="191" t="str">
        <f t="shared" si="13"/>
        <v/>
      </c>
      <c r="AH65" s="191"/>
      <c r="AI65" s="191"/>
      <c r="AJ65" s="191" t="str">
        <f t="shared" si="14"/>
        <v/>
      </c>
      <c r="AK65" s="191"/>
      <c r="AL65" s="191"/>
      <c r="AM65" s="191" t="str">
        <f t="shared" si="15"/>
        <v/>
      </c>
      <c r="AN65" s="191"/>
      <c r="AO65" s="191"/>
      <c r="AP65" s="191" t="str">
        <f t="shared" si="16"/>
        <v/>
      </c>
      <c r="AQ65" s="191"/>
      <c r="AR65" s="191"/>
      <c r="AS65" s="199"/>
      <c r="AT65" s="199"/>
      <c r="AU65" s="199"/>
      <c r="AV65" s="200" t="str">
        <f t="shared" si="8"/>
        <v/>
      </c>
      <c r="AW65" s="200"/>
      <c r="AX65" s="200"/>
      <c r="AY65" s="198" t="str">
        <f t="shared" si="17"/>
        <v/>
      </c>
      <c r="AZ65" s="198"/>
      <c r="BA65" s="198"/>
      <c r="BB65" s="198" t="str">
        <f t="shared" si="18"/>
        <v/>
      </c>
      <c r="BC65" s="198"/>
      <c r="BD65" s="198"/>
      <c r="BE65" s="192" t="str">
        <f t="shared" si="11"/>
        <v/>
      </c>
      <c r="BF65" s="192"/>
    </row>
    <row r="66" spans="1:67"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1:67" ht="4.5" customHeight="1" x14ac:dyDescent="0.2">
      <c r="A67" s="12"/>
      <c r="B67" s="20"/>
      <c r="C67" s="20"/>
      <c r="D67" s="20"/>
      <c r="E67" s="20"/>
      <c r="F67" s="20"/>
      <c r="G67" s="20"/>
      <c r="H67" s="20"/>
      <c r="I67" s="20"/>
      <c r="J67" s="20"/>
      <c r="K67" s="20"/>
      <c r="L67" s="19"/>
      <c r="M67" s="19"/>
      <c r="N67" s="19"/>
      <c r="O67" s="19"/>
      <c r="P67" s="19"/>
      <c r="Q67" s="19"/>
      <c r="R67" s="19"/>
      <c r="S67" s="19"/>
      <c r="T67" s="19"/>
      <c r="U67" s="19"/>
      <c r="V67" s="21"/>
      <c r="W67" s="21"/>
      <c r="X67" s="22"/>
      <c r="Y67" s="22"/>
      <c r="Z67" s="22"/>
      <c r="AA67" s="23"/>
    </row>
    <row r="68" spans="1:67" s="11" customFormat="1" ht="15" customHeight="1" x14ac:dyDescent="0.2">
      <c r="A68" s="24" t="s">
        <v>95</v>
      </c>
      <c r="B68" s="24"/>
      <c r="BG68" s="25"/>
      <c r="BH68" s="25"/>
      <c r="BI68" s="25"/>
      <c r="BJ68" s="25"/>
      <c r="BK68" s="25"/>
      <c r="BL68" s="25"/>
      <c r="BM68" s="25"/>
      <c r="BN68" s="25"/>
      <c r="BO68" s="25"/>
    </row>
    <row r="69" spans="1:67" s="11" customFormat="1" ht="14.25" customHeight="1" thickBot="1" x14ac:dyDescent="0.25">
      <c r="B69" s="24"/>
      <c r="BG69" s="25"/>
      <c r="BH69" s="25" t="s">
        <v>96</v>
      </c>
      <c r="BI69" s="25"/>
      <c r="BJ69" s="25"/>
      <c r="BK69" s="25"/>
      <c r="BL69" s="25"/>
      <c r="BM69" s="25"/>
      <c r="BN69" s="25"/>
      <c r="BO69" s="25"/>
    </row>
    <row r="70" spans="1:67" s="24" customFormat="1" ht="15" customHeight="1" x14ac:dyDescent="0.2">
      <c r="B70" s="204" t="s">
        <v>97</v>
      </c>
      <c r="C70" s="205"/>
      <c r="D70" s="205"/>
      <c r="E70" s="205"/>
      <c r="F70" s="205"/>
      <c r="G70" s="205"/>
      <c r="H70" s="205"/>
      <c r="I70" s="205"/>
      <c r="J70" s="205"/>
      <c r="K70" s="206"/>
      <c r="L70" s="207" t="s">
        <v>98</v>
      </c>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9"/>
      <c r="BG70" s="4"/>
      <c r="BH70" s="4" t="s">
        <v>99</v>
      </c>
      <c r="BI70" s="4"/>
      <c r="BJ70" s="4"/>
      <c r="BK70" s="4"/>
      <c r="BL70" s="4"/>
      <c r="BM70" s="4"/>
      <c r="BN70" s="4"/>
      <c r="BO70" s="4"/>
    </row>
    <row r="71" spans="1:67" s="24" customFormat="1" ht="12.9" customHeight="1" x14ac:dyDescent="0.2">
      <c r="A71" s="210">
        <v>1</v>
      </c>
      <c r="B71" s="211" t="str">
        <f>IF(VLOOKUP(A71,$B$56:$L$65,3,FALSE)="","",VLOOKUP(A71,$B$56:$L$65,3,FALSE))</f>
        <v>医用テレメータ</v>
      </c>
      <c r="C71" s="212"/>
      <c r="D71" s="212"/>
      <c r="E71" s="212"/>
      <c r="F71" s="212"/>
      <c r="G71" s="212"/>
      <c r="H71" s="212"/>
      <c r="I71" s="212"/>
      <c r="J71" s="212"/>
      <c r="K71" s="213"/>
      <c r="L71" s="220" t="s">
        <v>100</v>
      </c>
      <c r="M71" s="221"/>
      <c r="N71" s="221"/>
      <c r="O71" s="221"/>
      <c r="P71" s="221"/>
      <c r="Q71" s="221"/>
      <c r="R71" s="221"/>
      <c r="S71" s="221"/>
      <c r="T71" s="221"/>
      <c r="U71" s="221"/>
      <c r="V71" s="222"/>
      <c r="W71" s="223" t="s">
        <v>99</v>
      </c>
      <c r="X71" s="224"/>
      <c r="Y71" s="224"/>
      <c r="Z71" s="225"/>
      <c r="AA71" s="220" t="s">
        <v>101</v>
      </c>
      <c r="AB71" s="221"/>
      <c r="AC71" s="221"/>
      <c r="AD71" s="221"/>
      <c r="AE71" s="221"/>
      <c r="AF71" s="221"/>
      <c r="AG71" s="221"/>
      <c r="AH71" s="221"/>
      <c r="AI71" s="221"/>
      <c r="AJ71" s="221"/>
      <c r="AK71" s="222"/>
      <c r="AL71" s="226" t="s">
        <v>102</v>
      </c>
      <c r="AM71" s="227"/>
      <c r="AN71" s="227"/>
      <c r="AO71" s="227"/>
      <c r="AP71" s="228"/>
      <c r="AQ71" s="220"/>
      <c r="AR71" s="221"/>
      <c r="AS71" s="221"/>
      <c r="AT71" s="221"/>
      <c r="AU71" s="221"/>
      <c r="AV71" s="221"/>
      <c r="AW71" s="221"/>
      <c r="AX71" s="221"/>
      <c r="AY71" s="221"/>
      <c r="AZ71" s="229"/>
      <c r="BG71" s="4"/>
      <c r="BH71" s="4" t="s">
        <v>102</v>
      </c>
      <c r="BI71" s="4"/>
      <c r="BJ71" s="4"/>
      <c r="BK71" s="4"/>
      <c r="BL71" s="4"/>
      <c r="BM71" s="4"/>
      <c r="BN71" s="4"/>
      <c r="BO71" s="4"/>
    </row>
    <row r="72" spans="1:67" s="24" customFormat="1" ht="15" customHeight="1" x14ac:dyDescent="0.2">
      <c r="A72" s="210"/>
      <c r="B72" s="214"/>
      <c r="C72" s="215"/>
      <c r="D72" s="215"/>
      <c r="E72" s="215"/>
      <c r="F72" s="215"/>
      <c r="G72" s="215"/>
      <c r="H72" s="215"/>
      <c r="I72" s="215"/>
      <c r="J72" s="215"/>
      <c r="K72" s="216"/>
      <c r="L72" s="230" t="s">
        <v>103</v>
      </c>
      <c r="M72" s="231"/>
      <c r="N72" s="232"/>
      <c r="O72" s="236" t="s">
        <v>104</v>
      </c>
      <c r="P72" s="237"/>
      <c r="Q72" s="238"/>
      <c r="R72" s="230" t="s">
        <v>105</v>
      </c>
      <c r="S72" s="242"/>
      <c r="T72" s="243"/>
      <c r="U72" s="247" t="s">
        <v>106</v>
      </c>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9"/>
      <c r="BG72" s="4"/>
      <c r="BH72" s="4" t="s">
        <v>107</v>
      </c>
      <c r="BI72" s="4"/>
      <c r="BJ72" s="4"/>
      <c r="BK72" s="4"/>
      <c r="BL72" s="4"/>
      <c r="BM72" s="4"/>
      <c r="BN72" s="4"/>
      <c r="BO72" s="4"/>
    </row>
    <row r="73" spans="1:67" s="24" customFormat="1" ht="15" customHeight="1" x14ac:dyDescent="0.2">
      <c r="A73" s="210"/>
      <c r="B73" s="217"/>
      <c r="C73" s="218"/>
      <c r="D73" s="218"/>
      <c r="E73" s="218"/>
      <c r="F73" s="218"/>
      <c r="G73" s="218"/>
      <c r="H73" s="218"/>
      <c r="I73" s="218"/>
      <c r="J73" s="218"/>
      <c r="K73" s="219"/>
      <c r="L73" s="233"/>
      <c r="M73" s="234"/>
      <c r="N73" s="235"/>
      <c r="O73" s="239"/>
      <c r="P73" s="240"/>
      <c r="Q73" s="241"/>
      <c r="R73" s="244"/>
      <c r="S73" s="245"/>
      <c r="T73" s="246"/>
      <c r="U73" s="250"/>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2"/>
      <c r="BG73" s="4"/>
      <c r="BH73" s="4"/>
      <c r="BI73" s="4"/>
      <c r="BJ73" s="4"/>
      <c r="BK73" s="4"/>
      <c r="BL73" s="4"/>
      <c r="BM73" s="4"/>
      <c r="BN73" s="4"/>
      <c r="BO73" s="4"/>
    </row>
    <row r="74" spans="1:67" s="24" customFormat="1" ht="12.9" customHeight="1" x14ac:dyDescent="0.2">
      <c r="A74" s="210">
        <v>2</v>
      </c>
      <c r="B74" s="211" t="str">
        <f t="shared" ref="B74" si="19">IF(VLOOKUP(A74,$B$56:$L$65,3,FALSE)="","",VLOOKUP(A74,$B$56:$L$65,3,FALSE))</f>
        <v>チルトテーブル</v>
      </c>
      <c r="C74" s="212"/>
      <c r="D74" s="212"/>
      <c r="E74" s="212"/>
      <c r="F74" s="212"/>
      <c r="G74" s="212"/>
      <c r="H74" s="212"/>
      <c r="I74" s="212"/>
      <c r="J74" s="212"/>
      <c r="K74" s="213"/>
      <c r="L74" s="220" t="s">
        <v>100</v>
      </c>
      <c r="M74" s="221"/>
      <c r="N74" s="221"/>
      <c r="O74" s="221"/>
      <c r="P74" s="221"/>
      <c r="Q74" s="221"/>
      <c r="R74" s="221"/>
      <c r="S74" s="221"/>
      <c r="T74" s="221"/>
      <c r="U74" s="221"/>
      <c r="V74" s="222"/>
      <c r="W74" s="223" t="s">
        <v>99</v>
      </c>
      <c r="X74" s="224"/>
      <c r="Y74" s="224"/>
      <c r="Z74" s="225"/>
      <c r="AA74" s="220" t="s">
        <v>101</v>
      </c>
      <c r="AB74" s="221"/>
      <c r="AC74" s="221"/>
      <c r="AD74" s="221"/>
      <c r="AE74" s="221"/>
      <c r="AF74" s="221"/>
      <c r="AG74" s="221"/>
      <c r="AH74" s="221"/>
      <c r="AI74" s="221"/>
      <c r="AJ74" s="221"/>
      <c r="AK74" s="222"/>
      <c r="AL74" s="226" t="s">
        <v>102</v>
      </c>
      <c r="AM74" s="227"/>
      <c r="AN74" s="227"/>
      <c r="AO74" s="227"/>
      <c r="AP74" s="228"/>
      <c r="AQ74" s="220"/>
      <c r="AR74" s="221"/>
      <c r="AS74" s="221"/>
      <c r="AT74" s="221"/>
      <c r="AU74" s="221"/>
      <c r="AV74" s="221"/>
      <c r="AW74" s="221"/>
      <c r="AX74" s="221"/>
      <c r="AY74" s="221"/>
      <c r="AZ74" s="229"/>
      <c r="BG74" s="4"/>
      <c r="BH74" s="4" t="s">
        <v>104</v>
      </c>
      <c r="BI74" s="4"/>
      <c r="BJ74" s="4"/>
      <c r="BK74" s="4"/>
      <c r="BL74" s="4"/>
      <c r="BM74" s="4"/>
      <c r="BN74" s="4"/>
      <c r="BO74" s="4"/>
    </row>
    <row r="75" spans="1:67" s="24" customFormat="1" ht="15" customHeight="1" x14ac:dyDescent="0.2">
      <c r="A75" s="210"/>
      <c r="B75" s="214"/>
      <c r="C75" s="215"/>
      <c r="D75" s="215"/>
      <c r="E75" s="215"/>
      <c r="F75" s="215"/>
      <c r="G75" s="215"/>
      <c r="H75" s="215"/>
      <c r="I75" s="215"/>
      <c r="J75" s="215"/>
      <c r="K75" s="216"/>
      <c r="L75" s="230" t="s">
        <v>103</v>
      </c>
      <c r="M75" s="231"/>
      <c r="N75" s="232"/>
      <c r="O75" s="236" t="s">
        <v>104</v>
      </c>
      <c r="P75" s="237"/>
      <c r="Q75" s="238"/>
      <c r="R75" s="230" t="s">
        <v>105</v>
      </c>
      <c r="S75" s="242"/>
      <c r="T75" s="243"/>
      <c r="U75" s="247" t="s">
        <v>108</v>
      </c>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9"/>
      <c r="BG75" s="4"/>
      <c r="BH75" s="4" t="s">
        <v>109</v>
      </c>
      <c r="BI75" s="4"/>
      <c r="BJ75" s="4"/>
      <c r="BK75" s="4"/>
      <c r="BL75" s="4"/>
      <c r="BM75" s="4"/>
      <c r="BN75" s="4"/>
      <c r="BO75" s="4"/>
    </row>
    <row r="76" spans="1:67" s="24" customFormat="1" ht="15" customHeight="1" x14ac:dyDescent="0.2">
      <c r="A76" s="210"/>
      <c r="B76" s="217"/>
      <c r="C76" s="218"/>
      <c r="D76" s="218"/>
      <c r="E76" s="218"/>
      <c r="F76" s="218"/>
      <c r="G76" s="218"/>
      <c r="H76" s="218"/>
      <c r="I76" s="218"/>
      <c r="J76" s="218"/>
      <c r="K76" s="219"/>
      <c r="L76" s="233"/>
      <c r="M76" s="234"/>
      <c r="N76" s="235"/>
      <c r="O76" s="239"/>
      <c r="P76" s="240"/>
      <c r="Q76" s="241"/>
      <c r="R76" s="244"/>
      <c r="S76" s="245"/>
      <c r="T76" s="246"/>
      <c r="U76" s="250"/>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2"/>
      <c r="BG76" s="4"/>
      <c r="BH76" s="4" t="s">
        <v>110</v>
      </c>
      <c r="BI76" s="4"/>
      <c r="BJ76" s="4"/>
      <c r="BK76" s="4"/>
      <c r="BL76" s="4"/>
      <c r="BM76" s="4"/>
      <c r="BN76" s="4"/>
      <c r="BO76" s="4"/>
    </row>
    <row r="77" spans="1:67" s="24" customFormat="1" ht="12.9" customHeight="1" x14ac:dyDescent="0.2">
      <c r="A77" s="210">
        <v>3</v>
      </c>
      <c r="B77" s="211" t="str">
        <f t="shared" ref="B77" si="20">IF(VLOOKUP(A77,$B$56:$L$65,3,FALSE)="","",VLOOKUP(A77,$B$56:$L$65,3,FALSE))</f>
        <v>リクライニング車椅子</v>
      </c>
      <c r="C77" s="212"/>
      <c r="D77" s="212"/>
      <c r="E77" s="212"/>
      <c r="F77" s="212"/>
      <c r="G77" s="212"/>
      <c r="H77" s="212"/>
      <c r="I77" s="212"/>
      <c r="J77" s="212"/>
      <c r="K77" s="213"/>
      <c r="L77" s="220" t="s">
        <v>100</v>
      </c>
      <c r="M77" s="221"/>
      <c r="N77" s="221"/>
      <c r="O77" s="221"/>
      <c r="P77" s="221"/>
      <c r="Q77" s="221"/>
      <c r="R77" s="221"/>
      <c r="S77" s="221"/>
      <c r="T77" s="221"/>
      <c r="U77" s="221"/>
      <c r="V77" s="222"/>
      <c r="W77" s="223" t="s">
        <v>99</v>
      </c>
      <c r="X77" s="224"/>
      <c r="Y77" s="224"/>
      <c r="Z77" s="225"/>
      <c r="AA77" s="220" t="s">
        <v>101</v>
      </c>
      <c r="AB77" s="221"/>
      <c r="AC77" s="221"/>
      <c r="AD77" s="221"/>
      <c r="AE77" s="221"/>
      <c r="AF77" s="221"/>
      <c r="AG77" s="221"/>
      <c r="AH77" s="221"/>
      <c r="AI77" s="221"/>
      <c r="AJ77" s="221"/>
      <c r="AK77" s="222"/>
      <c r="AL77" s="226" t="s">
        <v>107</v>
      </c>
      <c r="AM77" s="227"/>
      <c r="AN77" s="227"/>
      <c r="AO77" s="227"/>
      <c r="AP77" s="228"/>
      <c r="AQ77" s="220"/>
      <c r="AR77" s="221"/>
      <c r="AS77" s="221"/>
      <c r="AT77" s="221"/>
      <c r="AU77" s="221"/>
      <c r="AV77" s="221"/>
      <c r="AW77" s="221"/>
      <c r="AX77" s="221"/>
      <c r="AY77" s="221"/>
      <c r="AZ77" s="229"/>
      <c r="BG77" s="4"/>
      <c r="BH77" s="4"/>
      <c r="BI77" s="4"/>
      <c r="BJ77" s="4"/>
      <c r="BK77" s="4"/>
      <c r="BL77" s="4"/>
      <c r="BM77" s="4"/>
      <c r="BN77" s="4"/>
      <c r="BO77" s="4"/>
    </row>
    <row r="78" spans="1:67" s="24" customFormat="1" ht="15" customHeight="1" x14ac:dyDescent="0.2">
      <c r="A78" s="210"/>
      <c r="B78" s="214"/>
      <c r="C78" s="215"/>
      <c r="D78" s="215"/>
      <c r="E78" s="215"/>
      <c r="F78" s="215"/>
      <c r="G78" s="215"/>
      <c r="H78" s="215"/>
      <c r="I78" s="215"/>
      <c r="J78" s="215"/>
      <c r="K78" s="216"/>
      <c r="L78" s="230" t="s">
        <v>103</v>
      </c>
      <c r="M78" s="231"/>
      <c r="N78" s="232"/>
      <c r="O78" s="236" t="s">
        <v>111</v>
      </c>
      <c r="P78" s="237"/>
      <c r="Q78" s="238"/>
      <c r="R78" s="230" t="s">
        <v>105</v>
      </c>
      <c r="S78" s="242"/>
      <c r="T78" s="243"/>
      <c r="U78" s="247" t="s">
        <v>112</v>
      </c>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9"/>
      <c r="BG78" s="4"/>
      <c r="BH78" s="4"/>
      <c r="BI78" s="4"/>
      <c r="BJ78" s="4"/>
      <c r="BK78" s="4"/>
      <c r="BL78" s="4"/>
      <c r="BM78" s="4"/>
      <c r="BN78" s="4"/>
      <c r="BO78" s="4"/>
    </row>
    <row r="79" spans="1:67" s="24" customFormat="1" ht="15" customHeight="1" x14ac:dyDescent="0.2">
      <c r="A79" s="210"/>
      <c r="B79" s="217"/>
      <c r="C79" s="218"/>
      <c r="D79" s="218"/>
      <c r="E79" s="218"/>
      <c r="F79" s="218"/>
      <c r="G79" s="218"/>
      <c r="H79" s="218"/>
      <c r="I79" s="218"/>
      <c r="J79" s="218"/>
      <c r="K79" s="219"/>
      <c r="L79" s="233"/>
      <c r="M79" s="234"/>
      <c r="N79" s="235"/>
      <c r="O79" s="239"/>
      <c r="P79" s="240"/>
      <c r="Q79" s="241"/>
      <c r="R79" s="244"/>
      <c r="S79" s="245"/>
      <c r="T79" s="246"/>
      <c r="U79" s="250"/>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2"/>
      <c r="BG79" s="4"/>
      <c r="BH79" s="4"/>
      <c r="BI79" s="4"/>
      <c r="BJ79" s="4"/>
      <c r="BK79" s="4"/>
      <c r="BL79" s="4"/>
      <c r="BM79" s="4"/>
      <c r="BN79" s="4"/>
      <c r="BO79" s="4"/>
    </row>
    <row r="80" spans="1:67" s="24" customFormat="1" ht="12.9" customHeight="1" x14ac:dyDescent="0.2">
      <c r="A80" s="210">
        <v>4</v>
      </c>
      <c r="B80" s="211" t="str">
        <f t="shared" ref="B80" si="21">IF(VLOOKUP(A80,$B$56:$L$65,3,FALSE)="","",VLOOKUP(A80,$B$56:$L$65,3,FALSE))</f>
        <v>特殊浴槽</v>
      </c>
      <c r="C80" s="212"/>
      <c r="D80" s="212"/>
      <c r="E80" s="212"/>
      <c r="F80" s="212"/>
      <c r="G80" s="212"/>
      <c r="H80" s="212"/>
      <c r="I80" s="212"/>
      <c r="J80" s="212"/>
      <c r="K80" s="213"/>
      <c r="L80" s="220" t="s">
        <v>100</v>
      </c>
      <c r="M80" s="221"/>
      <c r="N80" s="221"/>
      <c r="O80" s="221"/>
      <c r="P80" s="221"/>
      <c r="Q80" s="221"/>
      <c r="R80" s="221"/>
      <c r="S80" s="221"/>
      <c r="T80" s="221"/>
      <c r="U80" s="221"/>
      <c r="V80" s="222"/>
      <c r="W80" s="223" t="s">
        <v>99</v>
      </c>
      <c r="X80" s="224"/>
      <c r="Y80" s="224"/>
      <c r="Z80" s="225"/>
      <c r="AA80" s="220" t="s">
        <v>101</v>
      </c>
      <c r="AB80" s="221"/>
      <c r="AC80" s="221"/>
      <c r="AD80" s="221"/>
      <c r="AE80" s="221"/>
      <c r="AF80" s="221"/>
      <c r="AG80" s="221"/>
      <c r="AH80" s="221"/>
      <c r="AI80" s="221"/>
      <c r="AJ80" s="221"/>
      <c r="AK80" s="222"/>
      <c r="AL80" s="226" t="s">
        <v>102</v>
      </c>
      <c r="AM80" s="227"/>
      <c r="AN80" s="227"/>
      <c r="AO80" s="227"/>
      <c r="AP80" s="228"/>
      <c r="AQ80" s="220"/>
      <c r="AR80" s="221"/>
      <c r="AS80" s="221"/>
      <c r="AT80" s="221"/>
      <c r="AU80" s="221"/>
      <c r="AV80" s="221"/>
      <c r="AW80" s="221"/>
      <c r="AX80" s="221"/>
      <c r="AY80" s="221"/>
      <c r="AZ80" s="229"/>
    </row>
    <row r="81" spans="1:52" s="24" customFormat="1" ht="15" customHeight="1" x14ac:dyDescent="0.2">
      <c r="A81" s="210"/>
      <c r="B81" s="214"/>
      <c r="C81" s="215"/>
      <c r="D81" s="215"/>
      <c r="E81" s="215"/>
      <c r="F81" s="215"/>
      <c r="G81" s="215"/>
      <c r="H81" s="215"/>
      <c r="I81" s="215"/>
      <c r="J81" s="215"/>
      <c r="K81" s="216"/>
      <c r="L81" s="230" t="s">
        <v>103</v>
      </c>
      <c r="M81" s="231"/>
      <c r="N81" s="232"/>
      <c r="O81" s="236"/>
      <c r="P81" s="237"/>
      <c r="Q81" s="238"/>
      <c r="R81" s="230" t="s">
        <v>105</v>
      </c>
      <c r="S81" s="242"/>
      <c r="T81" s="243"/>
      <c r="U81" s="247"/>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9"/>
    </row>
    <row r="82" spans="1:52" s="24" customFormat="1" ht="15" customHeight="1" x14ac:dyDescent="0.2">
      <c r="A82" s="210"/>
      <c r="B82" s="217"/>
      <c r="C82" s="218"/>
      <c r="D82" s="218"/>
      <c r="E82" s="218"/>
      <c r="F82" s="218"/>
      <c r="G82" s="218"/>
      <c r="H82" s="218"/>
      <c r="I82" s="218"/>
      <c r="J82" s="218"/>
      <c r="K82" s="219"/>
      <c r="L82" s="233"/>
      <c r="M82" s="234"/>
      <c r="N82" s="235"/>
      <c r="O82" s="239"/>
      <c r="P82" s="240"/>
      <c r="Q82" s="241"/>
      <c r="R82" s="244"/>
      <c r="S82" s="245"/>
      <c r="T82" s="246"/>
      <c r="U82" s="250"/>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2"/>
    </row>
    <row r="83" spans="1:52" s="24" customFormat="1" ht="12.9" customHeight="1" x14ac:dyDescent="0.2">
      <c r="A83" s="210">
        <v>5</v>
      </c>
      <c r="B83" s="211" t="str">
        <f t="shared" ref="B83" si="22">IF(VLOOKUP(A83,$B$56:$L$65,3,FALSE)="","",VLOOKUP(A83,$B$56:$L$65,3,FALSE))</f>
        <v>シャワーチェア</v>
      </c>
      <c r="C83" s="212"/>
      <c r="D83" s="212"/>
      <c r="E83" s="212"/>
      <c r="F83" s="212"/>
      <c r="G83" s="212"/>
      <c r="H83" s="212"/>
      <c r="I83" s="212"/>
      <c r="J83" s="212"/>
      <c r="K83" s="213"/>
      <c r="L83" s="220" t="s">
        <v>100</v>
      </c>
      <c r="M83" s="221"/>
      <c r="N83" s="221"/>
      <c r="O83" s="221"/>
      <c r="P83" s="221"/>
      <c r="Q83" s="221"/>
      <c r="R83" s="221"/>
      <c r="S83" s="221"/>
      <c r="T83" s="221"/>
      <c r="U83" s="221"/>
      <c r="V83" s="222"/>
      <c r="W83" s="223" t="s">
        <v>99</v>
      </c>
      <c r="X83" s="224"/>
      <c r="Y83" s="224"/>
      <c r="Z83" s="225"/>
      <c r="AA83" s="220" t="s">
        <v>101</v>
      </c>
      <c r="AB83" s="221"/>
      <c r="AC83" s="221"/>
      <c r="AD83" s="221"/>
      <c r="AE83" s="221"/>
      <c r="AF83" s="221"/>
      <c r="AG83" s="221"/>
      <c r="AH83" s="221"/>
      <c r="AI83" s="221"/>
      <c r="AJ83" s="221"/>
      <c r="AK83" s="222"/>
      <c r="AL83" s="226" t="s">
        <v>102</v>
      </c>
      <c r="AM83" s="227"/>
      <c r="AN83" s="227"/>
      <c r="AO83" s="227"/>
      <c r="AP83" s="228"/>
      <c r="AQ83" s="220"/>
      <c r="AR83" s="221"/>
      <c r="AS83" s="221"/>
      <c r="AT83" s="221"/>
      <c r="AU83" s="221"/>
      <c r="AV83" s="221"/>
      <c r="AW83" s="221"/>
      <c r="AX83" s="221"/>
      <c r="AY83" s="221"/>
      <c r="AZ83" s="229"/>
    </row>
    <row r="84" spans="1:52" s="24" customFormat="1" ht="15" customHeight="1" x14ac:dyDescent="0.2">
      <c r="A84" s="210"/>
      <c r="B84" s="214"/>
      <c r="C84" s="215"/>
      <c r="D84" s="215"/>
      <c r="E84" s="215"/>
      <c r="F84" s="215"/>
      <c r="G84" s="215"/>
      <c r="H84" s="215"/>
      <c r="I84" s="215"/>
      <c r="J84" s="215"/>
      <c r="K84" s="216"/>
      <c r="L84" s="230" t="s">
        <v>103</v>
      </c>
      <c r="M84" s="231"/>
      <c r="N84" s="232"/>
      <c r="O84" s="236"/>
      <c r="P84" s="237"/>
      <c r="Q84" s="238"/>
      <c r="R84" s="230" t="s">
        <v>105</v>
      </c>
      <c r="S84" s="242"/>
      <c r="T84" s="243"/>
      <c r="U84" s="247"/>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9"/>
    </row>
    <row r="85" spans="1:52" s="24" customFormat="1" ht="15" customHeight="1" x14ac:dyDescent="0.2">
      <c r="A85" s="210"/>
      <c r="B85" s="217"/>
      <c r="C85" s="218"/>
      <c r="D85" s="218"/>
      <c r="E85" s="218"/>
      <c r="F85" s="218"/>
      <c r="G85" s="218"/>
      <c r="H85" s="218"/>
      <c r="I85" s="218"/>
      <c r="J85" s="218"/>
      <c r="K85" s="219"/>
      <c r="L85" s="233"/>
      <c r="M85" s="234"/>
      <c r="N85" s="235"/>
      <c r="O85" s="239"/>
      <c r="P85" s="240"/>
      <c r="Q85" s="241"/>
      <c r="R85" s="244"/>
      <c r="S85" s="245"/>
      <c r="T85" s="246"/>
      <c r="U85" s="250"/>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2"/>
    </row>
    <row r="86" spans="1:52" s="24" customFormat="1" ht="12.9" customHeight="1" x14ac:dyDescent="0.2">
      <c r="A86" s="210">
        <v>6</v>
      </c>
      <c r="B86" s="211" t="str">
        <f t="shared" ref="B86" si="23">IF(VLOOKUP(A86,$B$56:$L$65,3,FALSE)="","",VLOOKUP(A86,$B$56:$L$65,3,FALSE))</f>
        <v/>
      </c>
      <c r="C86" s="212"/>
      <c r="D86" s="212"/>
      <c r="E86" s="212"/>
      <c r="F86" s="212"/>
      <c r="G86" s="212"/>
      <c r="H86" s="212"/>
      <c r="I86" s="212"/>
      <c r="J86" s="212"/>
      <c r="K86" s="213"/>
      <c r="L86" s="220" t="s">
        <v>100</v>
      </c>
      <c r="M86" s="221"/>
      <c r="N86" s="221"/>
      <c r="O86" s="221"/>
      <c r="P86" s="221"/>
      <c r="Q86" s="221"/>
      <c r="R86" s="221"/>
      <c r="S86" s="221"/>
      <c r="T86" s="221"/>
      <c r="U86" s="221"/>
      <c r="V86" s="222"/>
      <c r="W86" s="223" t="s">
        <v>99</v>
      </c>
      <c r="X86" s="224"/>
      <c r="Y86" s="224"/>
      <c r="Z86" s="225"/>
      <c r="AA86" s="220" t="s">
        <v>101</v>
      </c>
      <c r="AB86" s="221"/>
      <c r="AC86" s="221"/>
      <c r="AD86" s="221"/>
      <c r="AE86" s="221"/>
      <c r="AF86" s="221"/>
      <c r="AG86" s="221"/>
      <c r="AH86" s="221"/>
      <c r="AI86" s="221"/>
      <c r="AJ86" s="221"/>
      <c r="AK86" s="222"/>
      <c r="AL86" s="226" t="s">
        <v>102</v>
      </c>
      <c r="AM86" s="227"/>
      <c r="AN86" s="227"/>
      <c r="AO86" s="227"/>
      <c r="AP86" s="228"/>
      <c r="AQ86" s="220"/>
      <c r="AR86" s="221"/>
      <c r="AS86" s="221"/>
      <c r="AT86" s="221"/>
      <c r="AU86" s="221"/>
      <c r="AV86" s="221"/>
      <c r="AW86" s="221"/>
      <c r="AX86" s="221"/>
      <c r="AY86" s="221"/>
      <c r="AZ86" s="229"/>
    </row>
    <row r="87" spans="1:52" s="24" customFormat="1" ht="15" customHeight="1" x14ac:dyDescent="0.2">
      <c r="A87" s="210"/>
      <c r="B87" s="214"/>
      <c r="C87" s="215"/>
      <c r="D87" s="215"/>
      <c r="E87" s="215"/>
      <c r="F87" s="215"/>
      <c r="G87" s="215"/>
      <c r="H87" s="215"/>
      <c r="I87" s="215"/>
      <c r="J87" s="215"/>
      <c r="K87" s="216"/>
      <c r="L87" s="230" t="s">
        <v>103</v>
      </c>
      <c r="M87" s="231"/>
      <c r="N87" s="232"/>
      <c r="O87" s="236"/>
      <c r="P87" s="237"/>
      <c r="Q87" s="238"/>
      <c r="R87" s="230" t="s">
        <v>105</v>
      </c>
      <c r="S87" s="242"/>
      <c r="T87" s="243"/>
      <c r="U87" s="247"/>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9"/>
    </row>
    <row r="88" spans="1:52" s="24" customFormat="1" ht="15" customHeight="1" x14ac:dyDescent="0.2">
      <c r="A88" s="210"/>
      <c r="B88" s="217"/>
      <c r="C88" s="218"/>
      <c r="D88" s="218"/>
      <c r="E88" s="218"/>
      <c r="F88" s="218"/>
      <c r="G88" s="218"/>
      <c r="H88" s="218"/>
      <c r="I88" s="218"/>
      <c r="J88" s="218"/>
      <c r="K88" s="219"/>
      <c r="L88" s="233"/>
      <c r="M88" s="234"/>
      <c r="N88" s="235"/>
      <c r="O88" s="239"/>
      <c r="P88" s="240"/>
      <c r="Q88" s="241"/>
      <c r="R88" s="244"/>
      <c r="S88" s="245"/>
      <c r="T88" s="246"/>
      <c r="U88" s="250"/>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2"/>
    </row>
    <row r="89" spans="1:52" s="24" customFormat="1" ht="12.9" customHeight="1" x14ac:dyDescent="0.2">
      <c r="A89" s="210">
        <v>7</v>
      </c>
      <c r="B89" s="211" t="str">
        <f t="shared" ref="B89" si="24">IF(VLOOKUP(A89,$B$56:$L$65,3,FALSE)="","",VLOOKUP(A89,$B$56:$L$65,3,FALSE))</f>
        <v/>
      </c>
      <c r="C89" s="212"/>
      <c r="D89" s="212"/>
      <c r="E89" s="212"/>
      <c r="F89" s="212"/>
      <c r="G89" s="212"/>
      <c r="H89" s="212"/>
      <c r="I89" s="212"/>
      <c r="J89" s="212"/>
      <c r="K89" s="213"/>
      <c r="L89" s="220" t="s">
        <v>100</v>
      </c>
      <c r="M89" s="221"/>
      <c r="N89" s="221"/>
      <c r="O89" s="221"/>
      <c r="P89" s="221"/>
      <c r="Q89" s="221"/>
      <c r="R89" s="221"/>
      <c r="S89" s="221"/>
      <c r="T89" s="221"/>
      <c r="U89" s="221"/>
      <c r="V89" s="222"/>
      <c r="W89" s="223" t="s">
        <v>99</v>
      </c>
      <c r="X89" s="224"/>
      <c r="Y89" s="224"/>
      <c r="Z89" s="225"/>
      <c r="AA89" s="220" t="s">
        <v>101</v>
      </c>
      <c r="AB89" s="221"/>
      <c r="AC89" s="221"/>
      <c r="AD89" s="221"/>
      <c r="AE89" s="221"/>
      <c r="AF89" s="221"/>
      <c r="AG89" s="221"/>
      <c r="AH89" s="221"/>
      <c r="AI89" s="221"/>
      <c r="AJ89" s="221"/>
      <c r="AK89" s="222"/>
      <c r="AL89" s="226" t="s">
        <v>102</v>
      </c>
      <c r="AM89" s="227"/>
      <c r="AN89" s="227"/>
      <c r="AO89" s="227"/>
      <c r="AP89" s="228"/>
      <c r="AQ89" s="220"/>
      <c r="AR89" s="221"/>
      <c r="AS89" s="221"/>
      <c r="AT89" s="221"/>
      <c r="AU89" s="221"/>
      <c r="AV89" s="221"/>
      <c r="AW89" s="221"/>
      <c r="AX89" s="221"/>
      <c r="AY89" s="221"/>
      <c r="AZ89" s="229"/>
    </row>
    <row r="90" spans="1:52" s="24" customFormat="1" ht="15" customHeight="1" x14ac:dyDescent="0.2">
      <c r="A90" s="210"/>
      <c r="B90" s="214"/>
      <c r="C90" s="215"/>
      <c r="D90" s="215"/>
      <c r="E90" s="215"/>
      <c r="F90" s="215"/>
      <c r="G90" s="215"/>
      <c r="H90" s="215"/>
      <c r="I90" s="215"/>
      <c r="J90" s="215"/>
      <c r="K90" s="216"/>
      <c r="L90" s="230" t="s">
        <v>103</v>
      </c>
      <c r="M90" s="231"/>
      <c r="N90" s="232"/>
      <c r="O90" s="236"/>
      <c r="P90" s="237"/>
      <c r="Q90" s="238"/>
      <c r="R90" s="230" t="s">
        <v>105</v>
      </c>
      <c r="S90" s="242"/>
      <c r="T90" s="243"/>
      <c r="U90" s="247"/>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row>
    <row r="91" spans="1:52" s="24" customFormat="1" ht="15" customHeight="1" x14ac:dyDescent="0.2">
      <c r="A91" s="210"/>
      <c r="B91" s="217"/>
      <c r="C91" s="218"/>
      <c r="D91" s="218"/>
      <c r="E91" s="218"/>
      <c r="F91" s="218"/>
      <c r="G91" s="218"/>
      <c r="H91" s="218"/>
      <c r="I91" s="218"/>
      <c r="J91" s="218"/>
      <c r="K91" s="219"/>
      <c r="L91" s="233"/>
      <c r="M91" s="234"/>
      <c r="N91" s="235"/>
      <c r="O91" s="239"/>
      <c r="P91" s="240"/>
      <c r="Q91" s="241"/>
      <c r="R91" s="244"/>
      <c r="S91" s="245"/>
      <c r="T91" s="246"/>
      <c r="U91" s="250"/>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row>
    <row r="92" spans="1:52" s="24" customFormat="1" ht="12.9" customHeight="1" x14ac:dyDescent="0.2">
      <c r="A92" s="210">
        <v>8</v>
      </c>
      <c r="B92" s="211" t="str">
        <f>IF(VLOOKUP(A92,$B$56:$L$65,3,FALSE)="","",VLOOKUP(A92,$B$56:$L$65,3,FALSE))</f>
        <v/>
      </c>
      <c r="C92" s="212"/>
      <c r="D92" s="212"/>
      <c r="E92" s="212"/>
      <c r="F92" s="212"/>
      <c r="G92" s="212"/>
      <c r="H92" s="212"/>
      <c r="I92" s="212"/>
      <c r="J92" s="212"/>
      <c r="K92" s="213"/>
      <c r="L92" s="220" t="s">
        <v>100</v>
      </c>
      <c r="M92" s="221"/>
      <c r="N92" s="221"/>
      <c r="O92" s="221"/>
      <c r="P92" s="221"/>
      <c r="Q92" s="221"/>
      <c r="R92" s="221"/>
      <c r="S92" s="221"/>
      <c r="T92" s="221"/>
      <c r="U92" s="221"/>
      <c r="V92" s="222"/>
      <c r="W92" s="223" t="s">
        <v>99</v>
      </c>
      <c r="X92" s="224"/>
      <c r="Y92" s="224"/>
      <c r="Z92" s="225"/>
      <c r="AA92" s="220" t="s">
        <v>101</v>
      </c>
      <c r="AB92" s="221"/>
      <c r="AC92" s="221"/>
      <c r="AD92" s="221"/>
      <c r="AE92" s="221"/>
      <c r="AF92" s="221"/>
      <c r="AG92" s="221"/>
      <c r="AH92" s="221"/>
      <c r="AI92" s="221"/>
      <c r="AJ92" s="221"/>
      <c r="AK92" s="222"/>
      <c r="AL92" s="226" t="s">
        <v>102</v>
      </c>
      <c r="AM92" s="227"/>
      <c r="AN92" s="227"/>
      <c r="AO92" s="227"/>
      <c r="AP92" s="228"/>
      <c r="AQ92" s="220"/>
      <c r="AR92" s="221"/>
      <c r="AS92" s="221"/>
      <c r="AT92" s="221"/>
      <c r="AU92" s="221"/>
      <c r="AV92" s="221"/>
      <c r="AW92" s="221"/>
      <c r="AX92" s="221"/>
      <c r="AY92" s="221"/>
      <c r="AZ92" s="229"/>
    </row>
    <row r="93" spans="1:52" s="24" customFormat="1" ht="15" customHeight="1" x14ac:dyDescent="0.2">
      <c r="A93" s="210"/>
      <c r="B93" s="214"/>
      <c r="C93" s="215"/>
      <c r="D93" s="215"/>
      <c r="E93" s="215"/>
      <c r="F93" s="215"/>
      <c r="G93" s="215"/>
      <c r="H93" s="215"/>
      <c r="I93" s="215"/>
      <c r="J93" s="215"/>
      <c r="K93" s="216"/>
      <c r="L93" s="230" t="s">
        <v>103</v>
      </c>
      <c r="M93" s="231"/>
      <c r="N93" s="232"/>
      <c r="O93" s="236"/>
      <c r="P93" s="237"/>
      <c r="Q93" s="238"/>
      <c r="R93" s="230" t="s">
        <v>105</v>
      </c>
      <c r="S93" s="242"/>
      <c r="T93" s="243"/>
      <c r="U93" s="247"/>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row>
    <row r="94" spans="1:52" s="24" customFormat="1" ht="15" customHeight="1" x14ac:dyDescent="0.2">
      <c r="A94" s="210"/>
      <c r="B94" s="217"/>
      <c r="C94" s="218"/>
      <c r="D94" s="218"/>
      <c r="E94" s="218"/>
      <c r="F94" s="218"/>
      <c r="G94" s="218"/>
      <c r="H94" s="218"/>
      <c r="I94" s="218"/>
      <c r="J94" s="218"/>
      <c r="K94" s="219"/>
      <c r="L94" s="233"/>
      <c r="M94" s="234"/>
      <c r="N94" s="235"/>
      <c r="O94" s="239"/>
      <c r="P94" s="240"/>
      <c r="Q94" s="241"/>
      <c r="R94" s="244"/>
      <c r="S94" s="245"/>
      <c r="T94" s="246"/>
      <c r="U94" s="250"/>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row>
    <row r="95" spans="1:52" s="24" customFormat="1" ht="12.9" customHeight="1" x14ac:dyDescent="0.2">
      <c r="A95" s="210">
        <v>9</v>
      </c>
      <c r="B95" s="211" t="str">
        <f t="shared" ref="B95" si="25">IF(VLOOKUP(A95,$B$56:$L$65,3,FALSE)="","",VLOOKUP(A95,$B$56:$L$65,3,FALSE))</f>
        <v/>
      </c>
      <c r="C95" s="212"/>
      <c r="D95" s="212"/>
      <c r="E95" s="212"/>
      <c r="F95" s="212"/>
      <c r="G95" s="212"/>
      <c r="H95" s="212"/>
      <c r="I95" s="212"/>
      <c r="J95" s="212"/>
      <c r="K95" s="213"/>
      <c r="L95" s="220" t="s">
        <v>100</v>
      </c>
      <c r="M95" s="221"/>
      <c r="N95" s="221"/>
      <c r="O95" s="221"/>
      <c r="P95" s="221"/>
      <c r="Q95" s="221"/>
      <c r="R95" s="221"/>
      <c r="S95" s="221"/>
      <c r="T95" s="221"/>
      <c r="U95" s="221"/>
      <c r="V95" s="222"/>
      <c r="W95" s="223" t="s">
        <v>99</v>
      </c>
      <c r="X95" s="224"/>
      <c r="Y95" s="224"/>
      <c r="Z95" s="225"/>
      <c r="AA95" s="220" t="s">
        <v>101</v>
      </c>
      <c r="AB95" s="221"/>
      <c r="AC95" s="221"/>
      <c r="AD95" s="221"/>
      <c r="AE95" s="221"/>
      <c r="AF95" s="221"/>
      <c r="AG95" s="221"/>
      <c r="AH95" s="221"/>
      <c r="AI95" s="221"/>
      <c r="AJ95" s="221"/>
      <c r="AK95" s="222"/>
      <c r="AL95" s="226" t="s">
        <v>102</v>
      </c>
      <c r="AM95" s="227"/>
      <c r="AN95" s="227"/>
      <c r="AO95" s="227"/>
      <c r="AP95" s="228"/>
      <c r="AQ95" s="220"/>
      <c r="AR95" s="221"/>
      <c r="AS95" s="221"/>
      <c r="AT95" s="221"/>
      <c r="AU95" s="221"/>
      <c r="AV95" s="221"/>
      <c r="AW95" s="221"/>
      <c r="AX95" s="221"/>
      <c r="AY95" s="221"/>
      <c r="AZ95" s="229"/>
    </row>
    <row r="96" spans="1:52" s="24" customFormat="1" ht="15" customHeight="1" x14ac:dyDescent="0.2">
      <c r="A96" s="210"/>
      <c r="B96" s="214"/>
      <c r="C96" s="215"/>
      <c r="D96" s="215"/>
      <c r="E96" s="215"/>
      <c r="F96" s="215"/>
      <c r="G96" s="215"/>
      <c r="H96" s="215"/>
      <c r="I96" s="215"/>
      <c r="J96" s="215"/>
      <c r="K96" s="216"/>
      <c r="L96" s="230" t="s">
        <v>103</v>
      </c>
      <c r="M96" s="231"/>
      <c r="N96" s="232"/>
      <c r="O96" s="236"/>
      <c r="P96" s="237"/>
      <c r="Q96" s="238"/>
      <c r="R96" s="230" t="s">
        <v>105</v>
      </c>
      <c r="S96" s="242"/>
      <c r="T96" s="243"/>
      <c r="U96" s="247"/>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row>
    <row r="97" spans="1:64" s="24" customFormat="1" ht="15" customHeight="1" x14ac:dyDescent="0.2">
      <c r="A97" s="210"/>
      <c r="B97" s="217"/>
      <c r="C97" s="218"/>
      <c r="D97" s="218"/>
      <c r="E97" s="218"/>
      <c r="F97" s="218"/>
      <c r="G97" s="218"/>
      <c r="H97" s="218"/>
      <c r="I97" s="218"/>
      <c r="J97" s="218"/>
      <c r="K97" s="219"/>
      <c r="L97" s="233"/>
      <c r="M97" s="234"/>
      <c r="N97" s="235"/>
      <c r="O97" s="239"/>
      <c r="P97" s="240"/>
      <c r="Q97" s="241"/>
      <c r="R97" s="244"/>
      <c r="S97" s="245"/>
      <c r="T97" s="246"/>
      <c r="U97" s="250"/>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row>
    <row r="98" spans="1:64" s="24" customFormat="1" ht="12.9" customHeight="1" x14ac:dyDescent="0.2">
      <c r="A98" s="210">
        <v>10</v>
      </c>
      <c r="B98" s="211" t="str">
        <f t="shared" ref="B98" si="26">IF(VLOOKUP(A98,$B$56:$L$65,3,FALSE)="","",VLOOKUP(A98,$B$56:$L$65,3,FALSE))</f>
        <v/>
      </c>
      <c r="C98" s="212"/>
      <c r="D98" s="212"/>
      <c r="E98" s="212"/>
      <c r="F98" s="212"/>
      <c r="G98" s="212"/>
      <c r="H98" s="212"/>
      <c r="I98" s="212"/>
      <c r="J98" s="212"/>
      <c r="K98" s="213"/>
      <c r="L98" s="220" t="s">
        <v>100</v>
      </c>
      <c r="M98" s="221"/>
      <c r="N98" s="221"/>
      <c r="O98" s="221"/>
      <c r="P98" s="221"/>
      <c r="Q98" s="221"/>
      <c r="R98" s="221"/>
      <c r="S98" s="221"/>
      <c r="T98" s="221"/>
      <c r="U98" s="221"/>
      <c r="V98" s="222"/>
      <c r="W98" s="223" t="s">
        <v>99</v>
      </c>
      <c r="X98" s="224"/>
      <c r="Y98" s="224"/>
      <c r="Z98" s="225"/>
      <c r="AA98" s="220" t="s">
        <v>101</v>
      </c>
      <c r="AB98" s="221"/>
      <c r="AC98" s="221"/>
      <c r="AD98" s="221"/>
      <c r="AE98" s="221"/>
      <c r="AF98" s="221"/>
      <c r="AG98" s="221"/>
      <c r="AH98" s="221"/>
      <c r="AI98" s="221"/>
      <c r="AJ98" s="221"/>
      <c r="AK98" s="222"/>
      <c r="AL98" s="226" t="s">
        <v>102</v>
      </c>
      <c r="AM98" s="227"/>
      <c r="AN98" s="227"/>
      <c r="AO98" s="227"/>
      <c r="AP98" s="228"/>
      <c r="AQ98" s="220"/>
      <c r="AR98" s="221"/>
      <c r="AS98" s="221"/>
      <c r="AT98" s="221"/>
      <c r="AU98" s="221"/>
      <c r="AV98" s="221"/>
      <c r="AW98" s="221"/>
      <c r="AX98" s="221"/>
      <c r="AY98" s="221"/>
      <c r="AZ98" s="229"/>
    </row>
    <row r="99" spans="1:64" s="24" customFormat="1" ht="15" customHeight="1" x14ac:dyDescent="0.2">
      <c r="A99" s="210"/>
      <c r="B99" s="214"/>
      <c r="C99" s="215"/>
      <c r="D99" s="215"/>
      <c r="E99" s="215"/>
      <c r="F99" s="215"/>
      <c r="G99" s="215"/>
      <c r="H99" s="215"/>
      <c r="I99" s="215"/>
      <c r="J99" s="215"/>
      <c r="K99" s="216"/>
      <c r="L99" s="230" t="s">
        <v>103</v>
      </c>
      <c r="M99" s="231"/>
      <c r="N99" s="232"/>
      <c r="O99" s="236"/>
      <c r="P99" s="237"/>
      <c r="Q99" s="238"/>
      <c r="R99" s="230" t="s">
        <v>105</v>
      </c>
      <c r="S99" s="242"/>
      <c r="T99" s="243"/>
      <c r="U99" s="247"/>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row>
    <row r="100" spans="1:64" s="24" customFormat="1" ht="15" customHeight="1" x14ac:dyDescent="0.2">
      <c r="A100" s="210"/>
      <c r="B100" s="217"/>
      <c r="C100" s="218"/>
      <c r="D100" s="218"/>
      <c r="E100" s="218"/>
      <c r="F100" s="218"/>
      <c r="G100" s="218"/>
      <c r="H100" s="218"/>
      <c r="I100" s="218"/>
      <c r="J100" s="218"/>
      <c r="K100" s="219"/>
      <c r="L100" s="233"/>
      <c r="M100" s="234"/>
      <c r="N100" s="235"/>
      <c r="O100" s="239"/>
      <c r="P100" s="240"/>
      <c r="Q100" s="241"/>
      <c r="R100" s="244"/>
      <c r="S100" s="245"/>
      <c r="T100" s="246"/>
      <c r="U100" s="250"/>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row>
    <row r="101" spans="1:64" s="24" customFormat="1" ht="15" customHeight="1" x14ac:dyDescent="0.2">
      <c r="A101" s="26"/>
      <c r="C101" s="20"/>
      <c r="D101" s="20"/>
      <c r="E101" s="20"/>
      <c r="F101" s="20"/>
      <c r="G101" s="20"/>
      <c r="H101" s="20"/>
      <c r="I101" s="20"/>
      <c r="J101" s="20"/>
      <c r="K101" s="20"/>
      <c r="L101" s="20"/>
      <c r="M101" s="27"/>
      <c r="N101" s="27"/>
      <c r="O101" s="27"/>
      <c r="P101" s="28"/>
      <c r="Q101" s="28"/>
      <c r="R101" s="28"/>
      <c r="S101" s="15"/>
      <c r="T101" s="15"/>
      <c r="U101" s="15"/>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1:64" s="24" customFormat="1" ht="15" customHeight="1"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1:64" s="24" customFormat="1" ht="15" customHeight="1"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1:64" s="24" customFormat="1" ht="15" customHeight="1" x14ac:dyDescent="0.2">
      <c r="A104" s="26"/>
      <c r="B104" s="181" t="s">
        <v>113</v>
      </c>
      <c r="C104" s="181"/>
      <c r="D104" s="181"/>
      <c r="E104" s="181"/>
      <c r="F104" s="181"/>
      <c r="G104" s="181"/>
      <c r="H104" s="181"/>
      <c r="I104" s="182"/>
      <c r="J104" s="161" t="s">
        <v>58</v>
      </c>
      <c r="K104" s="161"/>
      <c r="L104" s="161"/>
      <c r="M104" s="161"/>
      <c r="N104" s="161"/>
      <c r="O104" s="187">
        <f>SUM(AH107:AL116,U120:Y129)*$BC$15</f>
        <v>1345000</v>
      </c>
      <c r="P104" s="187"/>
      <c r="Q104" s="187"/>
      <c r="R104" s="187"/>
      <c r="S104" s="187"/>
      <c r="T104" s="187"/>
      <c r="U104" s="30"/>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1:64" s="24" customFormat="1" ht="15" customHeight="1" x14ac:dyDescent="0.2">
      <c r="A105" s="26"/>
      <c r="B105" s="26"/>
      <c r="C105" s="257" t="s">
        <v>114</v>
      </c>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row>
    <row r="106" spans="1:64" s="24" customFormat="1" ht="15" customHeight="1" x14ac:dyDescent="0.2">
      <c r="A106" s="26"/>
      <c r="B106" s="177"/>
      <c r="C106" s="177"/>
      <c r="D106" s="177" t="s">
        <v>97</v>
      </c>
      <c r="E106" s="177"/>
      <c r="F106" s="177"/>
      <c r="G106" s="177"/>
      <c r="H106" s="177"/>
      <c r="I106" s="177"/>
      <c r="J106" s="177"/>
      <c r="K106" s="177"/>
      <c r="L106" s="177"/>
      <c r="M106" s="253" t="s">
        <v>115</v>
      </c>
      <c r="N106" s="254"/>
      <c r="O106" s="254"/>
      <c r="P106" s="254"/>
      <c r="Q106" s="254"/>
      <c r="R106" s="254"/>
      <c r="S106" s="254"/>
      <c r="T106" s="255"/>
      <c r="U106" s="253" t="s">
        <v>116</v>
      </c>
      <c r="V106" s="254"/>
      <c r="W106" s="254"/>
      <c r="X106" s="254"/>
      <c r="Y106" s="254"/>
      <c r="Z106" s="254"/>
      <c r="AA106" s="254"/>
      <c r="AB106" s="255"/>
      <c r="AC106" s="253" t="s">
        <v>79</v>
      </c>
      <c r="AD106" s="254"/>
      <c r="AE106" s="254"/>
      <c r="AF106" s="254"/>
      <c r="AG106" s="255"/>
      <c r="AH106" s="177" t="s">
        <v>117</v>
      </c>
      <c r="AI106" s="177"/>
      <c r="AJ106" s="177"/>
      <c r="AK106" s="177"/>
      <c r="AL106" s="177"/>
      <c r="AM106" s="193" t="s">
        <v>118</v>
      </c>
      <c r="AN106" s="256"/>
      <c r="AO106" s="256"/>
      <c r="AP106" s="256"/>
      <c r="AQ106" s="194"/>
      <c r="AR106" s="193" t="s">
        <v>119</v>
      </c>
      <c r="AS106" s="256"/>
      <c r="AT106" s="256"/>
      <c r="AU106" s="256"/>
      <c r="AV106" s="194"/>
      <c r="AW106" s="124" t="s">
        <v>120</v>
      </c>
      <c r="AX106" s="125"/>
      <c r="AY106" s="125"/>
      <c r="AZ106" s="125"/>
      <c r="BA106" s="126"/>
      <c r="BB106" s="124" t="s">
        <v>121</v>
      </c>
      <c r="BC106" s="125"/>
      <c r="BD106" s="125"/>
      <c r="BE106" s="125"/>
      <c r="BF106" s="126"/>
      <c r="BG106" s="26"/>
      <c r="BH106" s="26"/>
      <c r="BI106" s="26"/>
      <c r="BJ106" s="26"/>
      <c r="BK106" s="26"/>
      <c r="BL106" s="26"/>
    </row>
    <row r="107" spans="1:64" s="24" customFormat="1" ht="15" customHeight="1" x14ac:dyDescent="0.2">
      <c r="A107" s="26"/>
      <c r="B107" s="264">
        <v>1</v>
      </c>
      <c r="C107" s="265"/>
      <c r="D107" s="129" t="s">
        <v>122</v>
      </c>
      <c r="E107" s="129"/>
      <c r="F107" s="129"/>
      <c r="G107" s="129"/>
      <c r="H107" s="129"/>
      <c r="I107" s="129"/>
      <c r="J107" s="129"/>
      <c r="K107" s="129"/>
      <c r="L107" s="129"/>
      <c r="M107" s="266" t="s">
        <v>123</v>
      </c>
      <c r="N107" s="267"/>
      <c r="O107" s="267"/>
      <c r="P107" s="267"/>
      <c r="Q107" s="267"/>
      <c r="R107" s="267"/>
      <c r="S107" s="267"/>
      <c r="T107" s="268"/>
      <c r="U107" s="266">
        <v>45716</v>
      </c>
      <c r="V107" s="267"/>
      <c r="W107" s="267"/>
      <c r="X107" s="267"/>
      <c r="Y107" s="267"/>
      <c r="Z107" s="267"/>
      <c r="AA107" s="267"/>
      <c r="AB107" s="268"/>
      <c r="AC107" s="269">
        <v>1</v>
      </c>
      <c r="AD107" s="270"/>
      <c r="AE107" s="270"/>
      <c r="AF107" s="270"/>
      <c r="AG107" s="271"/>
      <c r="AH107" s="272">
        <v>600000</v>
      </c>
      <c r="AI107" s="272"/>
      <c r="AJ107" s="272"/>
      <c r="AK107" s="272"/>
      <c r="AL107" s="272"/>
      <c r="AM107" s="258">
        <f>IF(D107="","",AH107*0.1)</f>
        <v>60000</v>
      </c>
      <c r="AN107" s="259"/>
      <c r="AO107" s="259"/>
      <c r="AP107" s="259"/>
      <c r="AQ107" s="260"/>
      <c r="AR107" s="258">
        <f>IF(D107="","",SUM(AH107:AQ107))</f>
        <v>660000</v>
      </c>
      <c r="AS107" s="259"/>
      <c r="AT107" s="259"/>
      <c r="AU107" s="259"/>
      <c r="AV107" s="260"/>
      <c r="AW107" s="261" t="s">
        <v>124</v>
      </c>
      <c r="AX107" s="262"/>
      <c r="AY107" s="262"/>
      <c r="AZ107" s="262"/>
      <c r="BA107" s="263"/>
      <c r="BB107" s="261" t="s">
        <v>125</v>
      </c>
      <c r="BC107" s="262"/>
      <c r="BD107" s="262"/>
      <c r="BE107" s="262"/>
      <c r="BF107" s="263"/>
      <c r="BG107" s="26"/>
      <c r="BH107" s="26"/>
      <c r="BI107" s="26"/>
      <c r="BJ107" s="26"/>
      <c r="BK107" s="26"/>
      <c r="BL107" s="26"/>
    </row>
    <row r="108" spans="1:64" s="24" customFormat="1" ht="15" customHeight="1" x14ac:dyDescent="0.2">
      <c r="A108" s="26"/>
      <c r="B108" s="264">
        <v>2</v>
      </c>
      <c r="C108" s="265"/>
      <c r="D108" s="129" t="s">
        <v>126</v>
      </c>
      <c r="E108" s="129"/>
      <c r="F108" s="129"/>
      <c r="G108" s="129"/>
      <c r="H108" s="129"/>
      <c r="I108" s="129"/>
      <c r="J108" s="129"/>
      <c r="K108" s="129"/>
      <c r="L108" s="129"/>
      <c r="M108" s="266" t="s">
        <v>127</v>
      </c>
      <c r="N108" s="267"/>
      <c r="O108" s="267"/>
      <c r="P108" s="267"/>
      <c r="Q108" s="267"/>
      <c r="R108" s="267"/>
      <c r="S108" s="267"/>
      <c r="T108" s="268"/>
      <c r="U108" s="266">
        <v>45688</v>
      </c>
      <c r="V108" s="267"/>
      <c r="W108" s="267"/>
      <c r="X108" s="267"/>
      <c r="Y108" s="267">
        <v>45322</v>
      </c>
      <c r="Z108" s="267"/>
      <c r="AA108" s="267"/>
      <c r="AB108" s="268"/>
      <c r="AC108" s="269">
        <v>1</v>
      </c>
      <c r="AD108" s="270"/>
      <c r="AE108" s="270"/>
      <c r="AF108" s="270"/>
      <c r="AG108" s="271"/>
      <c r="AH108" s="272">
        <v>190000</v>
      </c>
      <c r="AI108" s="272"/>
      <c r="AJ108" s="272"/>
      <c r="AK108" s="272"/>
      <c r="AL108" s="272"/>
      <c r="AM108" s="258">
        <f t="shared" ref="AM108:AM116" si="27">IF(D108="","",AH108*0.1)</f>
        <v>19000</v>
      </c>
      <c r="AN108" s="259"/>
      <c r="AO108" s="259"/>
      <c r="AP108" s="259"/>
      <c r="AQ108" s="260"/>
      <c r="AR108" s="258">
        <f t="shared" ref="AR108:AR116" si="28">IF(D108="","",SUM(AH108:AQ108))</f>
        <v>209000</v>
      </c>
      <c r="AS108" s="259"/>
      <c r="AT108" s="259"/>
      <c r="AU108" s="259"/>
      <c r="AV108" s="260"/>
      <c r="AW108" s="261" t="s">
        <v>124</v>
      </c>
      <c r="AX108" s="262"/>
      <c r="AY108" s="262"/>
      <c r="AZ108" s="262"/>
      <c r="BA108" s="263"/>
      <c r="BB108" s="261" t="s">
        <v>128</v>
      </c>
      <c r="BC108" s="262"/>
      <c r="BD108" s="262"/>
      <c r="BE108" s="262"/>
      <c r="BF108" s="263"/>
      <c r="BG108" s="26"/>
      <c r="BH108" s="26"/>
      <c r="BI108" s="26"/>
      <c r="BJ108" s="26"/>
      <c r="BK108" s="26"/>
      <c r="BL108" s="26"/>
    </row>
    <row r="109" spans="1:64" s="24" customFormat="1" ht="15" customHeight="1" x14ac:dyDescent="0.2">
      <c r="A109" s="26"/>
      <c r="B109" s="264">
        <v>3</v>
      </c>
      <c r="C109" s="265"/>
      <c r="D109" s="129" t="s">
        <v>129</v>
      </c>
      <c r="E109" s="129"/>
      <c r="F109" s="129"/>
      <c r="G109" s="129"/>
      <c r="H109" s="129"/>
      <c r="I109" s="129"/>
      <c r="J109" s="129"/>
      <c r="K109" s="129"/>
      <c r="L109" s="129"/>
      <c r="M109" s="266" t="s">
        <v>130</v>
      </c>
      <c r="N109" s="267"/>
      <c r="O109" s="267"/>
      <c r="P109" s="267"/>
      <c r="Q109" s="267"/>
      <c r="R109" s="267"/>
      <c r="S109" s="267"/>
      <c r="T109" s="268"/>
      <c r="U109" s="266">
        <v>45716</v>
      </c>
      <c r="V109" s="267"/>
      <c r="W109" s="267"/>
      <c r="X109" s="267"/>
      <c r="Y109" s="267">
        <v>45350</v>
      </c>
      <c r="Z109" s="267"/>
      <c r="AA109" s="267"/>
      <c r="AB109" s="268"/>
      <c r="AC109" s="269">
        <v>1</v>
      </c>
      <c r="AD109" s="270"/>
      <c r="AE109" s="270"/>
      <c r="AF109" s="270"/>
      <c r="AG109" s="271"/>
      <c r="AH109" s="272">
        <v>100000</v>
      </c>
      <c r="AI109" s="272"/>
      <c r="AJ109" s="272"/>
      <c r="AK109" s="272"/>
      <c r="AL109" s="272"/>
      <c r="AM109" s="258">
        <f t="shared" si="27"/>
        <v>10000</v>
      </c>
      <c r="AN109" s="259"/>
      <c r="AO109" s="259"/>
      <c r="AP109" s="259"/>
      <c r="AQ109" s="260"/>
      <c r="AR109" s="258">
        <f t="shared" si="28"/>
        <v>110000</v>
      </c>
      <c r="AS109" s="259"/>
      <c r="AT109" s="259"/>
      <c r="AU109" s="259"/>
      <c r="AV109" s="260"/>
      <c r="AW109" s="261" t="s">
        <v>124</v>
      </c>
      <c r="AX109" s="262"/>
      <c r="AY109" s="262"/>
      <c r="AZ109" s="262"/>
      <c r="BA109" s="263"/>
      <c r="BB109" s="261" t="s">
        <v>128</v>
      </c>
      <c r="BC109" s="262"/>
      <c r="BD109" s="262"/>
      <c r="BE109" s="262"/>
      <c r="BF109" s="263"/>
      <c r="BG109" s="26"/>
      <c r="BH109" s="26"/>
      <c r="BI109" s="26"/>
      <c r="BJ109" s="26"/>
      <c r="BK109" s="26"/>
      <c r="BL109" s="26"/>
    </row>
    <row r="110" spans="1:64" s="24" customFormat="1" ht="15" customHeight="1" x14ac:dyDescent="0.2">
      <c r="A110" s="26"/>
      <c r="B110" s="264">
        <v>4</v>
      </c>
      <c r="C110" s="265"/>
      <c r="D110" s="129"/>
      <c r="E110" s="129"/>
      <c r="F110" s="129"/>
      <c r="G110" s="129"/>
      <c r="H110" s="129"/>
      <c r="I110" s="129"/>
      <c r="J110" s="129"/>
      <c r="K110" s="129"/>
      <c r="L110" s="129"/>
      <c r="M110" s="266"/>
      <c r="N110" s="267"/>
      <c r="O110" s="267"/>
      <c r="P110" s="267"/>
      <c r="Q110" s="267"/>
      <c r="R110" s="267"/>
      <c r="S110" s="267"/>
      <c r="T110" s="268"/>
      <c r="U110" s="266"/>
      <c r="V110" s="267"/>
      <c r="W110" s="267"/>
      <c r="X110" s="267"/>
      <c r="Y110" s="267"/>
      <c r="Z110" s="267"/>
      <c r="AA110" s="267"/>
      <c r="AB110" s="268"/>
      <c r="AC110" s="269"/>
      <c r="AD110" s="270"/>
      <c r="AE110" s="270"/>
      <c r="AF110" s="270"/>
      <c r="AG110" s="271"/>
      <c r="AH110" s="272"/>
      <c r="AI110" s="272"/>
      <c r="AJ110" s="272"/>
      <c r="AK110" s="272"/>
      <c r="AL110" s="272"/>
      <c r="AM110" s="258" t="str">
        <f t="shared" si="27"/>
        <v/>
      </c>
      <c r="AN110" s="259"/>
      <c r="AO110" s="259"/>
      <c r="AP110" s="259"/>
      <c r="AQ110" s="260"/>
      <c r="AR110" s="258" t="str">
        <f t="shared" si="28"/>
        <v/>
      </c>
      <c r="AS110" s="259"/>
      <c r="AT110" s="259"/>
      <c r="AU110" s="259"/>
      <c r="AV110" s="260"/>
      <c r="AW110" s="261"/>
      <c r="AX110" s="262"/>
      <c r="AY110" s="262"/>
      <c r="AZ110" s="262"/>
      <c r="BA110" s="263"/>
      <c r="BB110" s="261"/>
      <c r="BC110" s="262"/>
      <c r="BD110" s="262"/>
      <c r="BE110" s="262"/>
      <c r="BF110" s="263"/>
      <c r="BG110" s="26"/>
      <c r="BH110" s="26"/>
      <c r="BI110" s="26"/>
      <c r="BJ110" s="26"/>
      <c r="BK110" s="26"/>
      <c r="BL110" s="26"/>
    </row>
    <row r="111" spans="1:64" s="24" customFormat="1" ht="15" customHeight="1" x14ac:dyDescent="0.2">
      <c r="A111" s="26"/>
      <c r="B111" s="264">
        <v>5</v>
      </c>
      <c r="C111" s="265"/>
      <c r="D111" s="129"/>
      <c r="E111" s="129"/>
      <c r="F111" s="129"/>
      <c r="G111" s="129"/>
      <c r="H111" s="129"/>
      <c r="I111" s="129"/>
      <c r="J111" s="129"/>
      <c r="K111" s="129"/>
      <c r="L111" s="129"/>
      <c r="M111" s="266"/>
      <c r="N111" s="267"/>
      <c r="O111" s="267"/>
      <c r="P111" s="267"/>
      <c r="Q111" s="267"/>
      <c r="R111" s="267"/>
      <c r="S111" s="267"/>
      <c r="T111" s="268"/>
      <c r="U111" s="266"/>
      <c r="V111" s="267"/>
      <c r="W111" s="267"/>
      <c r="X111" s="267"/>
      <c r="Y111" s="267"/>
      <c r="Z111" s="267"/>
      <c r="AA111" s="267"/>
      <c r="AB111" s="268"/>
      <c r="AC111" s="269"/>
      <c r="AD111" s="270"/>
      <c r="AE111" s="270"/>
      <c r="AF111" s="270"/>
      <c r="AG111" s="271"/>
      <c r="AH111" s="272"/>
      <c r="AI111" s="272"/>
      <c r="AJ111" s="272"/>
      <c r="AK111" s="272"/>
      <c r="AL111" s="272"/>
      <c r="AM111" s="258" t="str">
        <f t="shared" si="27"/>
        <v/>
      </c>
      <c r="AN111" s="259"/>
      <c r="AO111" s="259"/>
      <c r="AP111" s="259"/>
      <c r="AQ111" s="260"/>
      <c r="AR111" s="258" t="str">
        <f t="shared" si="28"/>
        <v/>
      </c>
      <c r="AS111" s="259"/>
      <c r="AT111" s="259"/>
      <c r="AU111" s="259"/>
      <c r="AV111" s="260"/>
      <c r="AW111" s="261"/>
      <c r="AX111" s="262"/>
      <c r="AY111" s="262"/>
      <c r="AZ111" s="262"/>
      <c r="BA111" s="263"/>
      <c r="BB111" s="261"/>
      <c r="BC111" s="262"/>
      <c r="BD111" s="262"/>
      <c r="BE111" s="262"/>
      <c r="BF111" s="263"/>
      <c r="BG111" s="26"/>
      <c r="BH111" s="26"/>
      <c r="BI111" s="26"/>
      <c r="BJ111" s="26"/>
      <c r="BK111" s="26"/>
      <c r="BL111" s="26"/>
    </row>
    <row r="112" spans="1:64" s="24" customFormat="1" ht="15" customHeight="1" x14ac:dyDescent="0.2">
      <c r="A112" s="26"/>
      <c r="B112" s="264">
        <v>6</v>
      </c>
      <c r="C112" s="265"/>
      <c r="D112" s="129"/>
      <c r="E112" s="129"/>
      <c r="F112" s="129"/>
      <c r="G112" s="129"/>
      <c r="H112" s="129"/>
      <c r="I112" s="129"/>
      <c r="J112" s="129"/>
      <c r="K112" s="129"/>
      <c r="L112" s="129"/>
      <c r="M112" s="266"/>
      <c r="N112" s="267"/>
      <c r="O112" s="267"/>
      <c r="P112" s="267"/>
      <c r="Q112" s="267"/>
      <c r="R112" s="267"/>
      <c r="S112" s="267"/>
      <c r="T112" s="268"/>
      <c r="U112" s="266"/>
      <c r="V112" s="267"/>
      <c r="W112" s="267"/>
      <c r="X112" s="267"/>
      <c r="Y112" s="267"/>
      <c r="Z112" s="267"/>
      <c r="AA112" s="267"/>
      <c r="AB112" s="268"/>
      <c r="AC112" s="269"/>
      <c r="AD112" s="270"/>
      <c r="AE112" s="270"/>
      <c r="AF112" s="270"/>
      <c r="AG112" s="271"/>
      <c r="AH112" s="272"/>
      <c r="AI112" s="272"/>
      <c r="AJ112" s="272"/>
      <c r="AK112" s="272"/>
      <c r="AL112" s="272"/>
      <c r="AM112" s="258" t="str">
        <f t="shared" si="27"/>
        <v/>
      </c>
      <c r="AN112" s="259"/>
      <c r="AO112" s="259"/>
      <c r="AP112" s="259"/>
      <c r="AQ112" s="260"/>
      <c r="AR112" s="258" t="str">
        <f t="shared" si="28"/>
        <v/>
      </c>
      <c r="AS112" s="259"/>
      <c r="AT112" s="259"/>
      <c r="AU112" s="259"/>
      <c r="AV112" s="260"/>
      <c r="AW112" s="261"/>
      <c r="AX112" s="262"/>
      <c r="AY112" s="262"/>
      <c r="AZ112" s="262"/>
      <c r="BA112" s="263"/>
      <c r="BB112" s="261"/>
      <c r="BC112" s="262"/>
      <c r="BD112" s="262"/>
      <c r="BE112" s="262"/>
      <c r="BF112" s="263"/>
      <c r="BG112" s="26"/>
      <c r="BH112" s="26"/>
      <c r="BI112" s="26"/>
      <c r="BJ112" s="26"/>
      <c r="BK112" s="26"/>
      <c r="BL112" s="26"/>
    </row>
    <row r="113" spans="1:64" s="24" customFormat="1" ht="15" customHeight="1" x14ac:dyDescent="0.2">
      <c r="A113" s="26"/>
      <c r="B113" s="264">
        <v>7</v>
      </c>
      <c r="C113" s="265"/>
      <c r="D113" s="129"/>
      <c r="E113" s="129"/>
      <c r="F113" s="129"/>
      <c r="G113" s="129"/>
      <c r="H113" s="129"/>
      <c r="I113" s="129"/>
      <c r="J113" s="129"/>
      <c r="K113" s="129"/>
      <c r="L113" s="129"/>
      <c r="M113" s="266"/>
      <c r="N113" s="267"/>
      <c r="O113" s="267"/>
      <c r="P113" s="267"/>
      <c r="Q113" s="267"/>
      <c r="R113" s="267"/>
      <c r="S113" s="267"/>
      <c r="T113" s="268"/>
      <c r="U113" s="266"/>
      <c r="V113" s="267"/>
      <c r="W113" s="267"/>
      <c r="X113" s="267"/>
      <c r="Y113" s="267"/>
      <c r="Z113" s="267"/>
      <c r="AA113" s="267"/>
      <c r="AB113" s="268"/>
      <c r="AC113" s="269"/>
      <c r="AD113" s="270"/>
      <c r="AE113" s="270"/>
      <c r="AF113" s="270"/>
      <c r="AG113" s="271"/>
      <c r="AH113" s="272"/>
      <c r="AI113" s="272"/>
      <c r="AJ113" s="272"/>
      <c r="AK113" s="272"/>
      <c r="AL113" s="272"/>
      <c r="AM113" s="258" t="str">
        <f t="shared" si="27"/>
        <v/>
      </c>
      <c r="AN113" s="259"/>
      <c r="AO113" s="259"/>
      <c r="AP113" s="259"/>
      <c r="AQ113" s="260"/>
      <c r="AR113" s="258" t="str">
        <f t="shared" si="28"/>
        <v/>
      </c>
      <c r="AS113" s="259"/>
      <c r="AT113" s="259"/>
      <c r="AU113" s="259"/>
      <c r="AV113" s="260"/>
      <c r="AW113" s="261"/>
      <c r="AX113" s="262"/>
      <c r="AY113" s="262"/>
      <c r="AZ113" s="262"/>
      <c r="BA113" s="263"/>
      <c r="BB113" s="261"/>
      <c r="BC113" s="262"/>
      <c r="BD113" s="262"/>
      <c r="BE113" s="262"/>
      <c r="BF113" s="263"/>
      <c r="BG113" s="26"/>
      <c r="BH113" s="26"/>
      <c r="BI113" s="26"/>
      <c r="BJ113" s="26"/>
      <c r="BK113" s="26"/>
      <c r="BL113" s="26"/>
    </row>
    <row r="114" spans="1:64" s="24" customFormat="1" ht="15" customHeight="1" x14ac:dyDescent="0.2">
      <c r="A114" s="26"/>
      <c r="B114" s="264">
        <v>8</v>
      </c>
      <c r="C114" s="265"/>
      <c r="D114" s="129"/>
      <c r="E114" s="129"/>
      <c r="F114" s="129"/>
      <c r="G114" s="129"/>
      <c r="H114" s="129"/>
      <c r="I114" s="129"/>
      <c r="J114" s="129"/>
      <c r="K114" s="129"/>
      <c r="L114" s="129"/>
      <c r="M114" s="266"/>
      <c r="N114" s="267"/>
      <c r="O114" s="267"/>
      <c r="P114" s="267"/>
      <c r="Q114" s="267"/>
      <c r="R114" s="267"/>
      <c r="S114" s="267"/>
      <c r="T114" s="268"/>
      <c r="U114" s="266"/>
      <c r="V114" s="267"/>
      <c r="W114" s="267"/>
      <c r="X114" s="267"/>
      <c r="Y114" s="267"/>
      <c r="Z114" s="267"/>
      <c r="AA114" s="267"/>
      <c r="AB114" s="268"/>
      <c r="AC114" s="269"/>
      <c r="AD114" s="270"/>
      <c r="AE114" s="270"/>
      <c r="AF114" s="270"/>
      <c r="AG114" s="271"/>
      <c r="AH114" s="272"/>
      <c r="AI114" s="272"/>
      <c r="AJ114" s="272"/>
      <c r="AK114" s="272"/>
      <c r="AL114" s="272"/>
      <c r="AM114" s="258" t="str">
        <f t="shared" si="27"/>
        <v/>
      </c>
      <c r="AN114" s="259"/>
      <c r="AO114" s="259"/>
      <c r="AP114" s="259"/>
      <c r="AQ114" s="260"/>
      <c r="AR114" s="258" t="str">
        <f t="shared" si="28"/>
        <v/>
      </c>
      <c r="AS114" s="259"/>
      <c r="AT114" s="259"/>
      <c r="AU114" s="259"/>
      <c r="AV114" s="260"/>
      <c r="AW114" s="261"/>
      <c r="AX114" s="262"/>
      <c r="AY114" s="262"/>
      <c r="AZ114" s="262"/>
      <c r="BA114" s="263"/>
      <c r="BB114" s="261"/>
      <c r="BC114" s="262"/>
      <c r="BD114" s="262"/>
      <c r="BE114" s="262"/>
      <c r="BF114" s="263"/>
      <c r="BG114" s="26"/>
      <c r="BH114" s="26"/>
      <c r="BI114" s="26"/>
      <c r="BJ114" s="26"/>
      <c r="BK114" s="26"/>
      <c r="BL114" s="26"/>
    </row>
    <row r="115" spans="1:64" s="24" customFormat="1" ht="15" customHeight="1" x14ac:dyDescent="0.2">
      <c r="A115" s="26"/>
      <c r="B115" s="264">
        <v>9</v>
      </c>
      <c r="C115" s="265"/>
      <c r="D115" s="129"/>
      <c r="E115" s="129"/>
      <c r="F115" s="129"/>
      <c r="G115" s="129"/>
      <c r="H115" s="129"/>
      <c r="I115" s="129"/>
      <c r="J115" s="129"/>
      <c r="K115" s="129"/>
      <c r="L115" s="129"/>
      <c r="M115" s="266"/>
      <c r="N115" s="267"/>
      <c r="O115" s="267"/>
      <c r="P115" s="267"/>
      <c r="Q115" s="267"/>
      <c r="R115" s="267"/>
      <c r="S115" s="267"/>
      <c r="T115" s="268"/>
      <c r="U115" s="266"/>
      <c r="V115" s="267"/>
      <c r="W115" s="267"/>
      <c r="X115" s="267"/>
      <c r="Y115" s="267"/>
      <c r="Z115" s="267"/>
      <c r="AA115" s="267"/>
      <c r="AB115" s="268"/>
      <c r="AC115" s="269"/>
      <c r="AD115" s="270"/>
      <c r="AE115" s="270"/>
      <c r="AF115" s="270"/>
      <c r="AG115" s="271"/>
      <c r="AH115" s="272"/>
      <c r="AI115" s="272"/>
      <c r="AJ115" s="272"/>
      <c r="AK115" s="272"/>
      <c r="AL115" s="272"/>
      <c r="AM115" s="258" t="str">
        <f t="shared" si="27"/>
        <v/>
      </c>
      <c r="AN115" s="259"/>
      <c r="AO115" s="259"/>
      <c r="AP115" s="259"/>
      <c r="AQ115" s="260"/>
      <c r="AR115" s="258" t="str">
        <f t="shared" si="28"/>
        <v/>
      </c>
      <c r="AS115" s="259"/>
      <c r="AT115" s="259"/>
      <c r="AU115" s="259"/>
      <c r="AV115" s="260"/>
      <c r="AW115" s="261"/>
      <c r="AX115" s="262"/>
      <c r="AY115" s="262"/>
      <c r="AZ115" s="262"/>
      <c r="BA115" s="263"/>
      <c r="BB115" s="261"/>
      <c r="BC115" s="262"/>
      <c r="BD115" s="262"/>
      <c r="BE115" s="262"/>
      <c r="BF115" s="263"/>
      <c r="BG115" s="26"/>
      <c r="BH115" s="26"/>
      <c r="BI115" s="26"/>
      <c r="BJ115" s="26"/>
      <c r="BK115" s="26"/>
      <c r="BL115" s="26"/>
    </row>
    <row r="116" spans="1:64" s="24" customFormat="1" ht="15" customHeight="1" x14ac:dyDescent="0.2">
      <c r="A116" s="26"/>
      <c r="B116" s="264">
        <v>10</v>
      </c>
      <c r="C116" s="265"/>
      <c r="D116" s="129"/>
      <c r="E116" s="129"/>
      <c r="F116" s="129"/>
      <c r="G116" s="129"/>
      <c r="H116" s="129"/>
      <c r="I116" s="129"/>
      <c r="J116" s="129"/>
      <c r="K116" s="129"/>
      <c r="L116" s="129"/>
      <c r="M116" s="266"/>
      <c r="N116" s="267"/>
      <c r="O116" s="267"/>
      <c r="P116" s="267"/>
      <c r="Q116" s="267"/>
      <c r="R116" s="267"/>
      <c r="S116" s="267"/>
      <c r="T116" s="268"/>
      <c r="U116" s="266"/>
      <c r="V116" s="267"/>
      <c r="W116" s="267"/>
      <c r="X116" s="267"/>
      <c r="Y116" s="267"/>
      <c r="Z116" s="267"/>
      <c r="AA116" s="267"/>
      <c r="AB116" s="268"/>
      <c r="AC116" s="269"/>
      <c r="AD116" s="270"/>
      <c r="AE116" s="270"/>
      <c r="AF116" s="270"/>
      <c r="AG116" s="271"/>
      <c r="AH116" s="272"/>
      <c r="AI116" s="272"/>
      <c r="AJ116" s="272"/>
      <c r="AK116" s="272"/>
      <c r="AL116" s="272"/>
      <c r="AM116" s="258" t="str">
        <f t="shared" si="27"/>
        <v/>
      </c>
      <c r="AN116" s="259"/>
      <c r="AO116" s="259"/>
      <c r="AP116" s="259"/>
      <c r="AQ116" s="260"/>
      <c r="AR116" s="258" t="str">
        <f t="shared" si="28"/>
        <v/>
      </c>
      <c r="AS116" s="259"/>
      <c r="AT116" s="259"/>
      <c r="AU116" s="259"/>
      <c r="AV116" s="260"/>
      <c r="AW116" s="261"/>
      <c r="AX116" s="262"/>
      <c r="AY116" s="262"/>
      <c r="AZ116" s="262"/>
      <c r="BA116" s="263"/>
      <c r="BB116" s="261"/>
      <c r="BC116" s="262"/>
      <c r="BD116" s="262"/>
      <c r="BE116" s="262"/>
      <c r="BF116" s="263"/>
      <c r="BG116" s="26"/>
      <c r="BH116" s="26"/>
      <c r="BI116" s="26"/>
      <c r="BJ116" s="26"/>
      <c r="BK116" s="26"/>
      <c r="BL116" s="26"/>
    </row>
    <row r="117" spans="1:64" s="24" customFormat="1" ht="15"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row>
    <row r="118" spans="1:64" x14ac:dyDescent="0.2">
      <c r="B118" s="1"/>
      <c r="C118" s="179" t="s">
        <v>131</v>
      </c>
      <c r="D118" s="181"/>
      <c r="E118" s="181"/>
      <c r="F118" s="181"/>
      <c r="G118" s="181"/>
      <c r="H118" s="181"/>
      <c r="I118" s="181"/>
      <c r="J118" s="181"/>
      <c r="K118" s="181"/>
      <c r="L118" s="181"/>
      <c r="M118" s="181"/>
      <c r="N118" s="181"/>
      <c r="O118" s="181"/>
      <c r="P118" s="181"/>
      <c r="Q118" s="31"/>
      <c r="R118" s="31"/>
      <c r="S118" s="31"/>
      <c r="T118" s="31"/>
      <c r="U118" s="32"/>
      <c r="V118" s="32"/>
      <c r="W118" s="32"/>
      <c r="X118" s="32"/>
      <c r="Y118" s="32"/>
      <c r="AN118" s="3"/>
      <c r="AO118" s="3"/>
      <c r="AP118" s="3"/>
      <c r="AQ118" s="3"/>
      <c r="AR118" s="3"/>
      <c r="AS118" s="3"/>
      <c r="AT118" s="33"/>
      <c r="AU118" s="34"/>
      <c r="AV118" s="34"/>
      <c r="AW118" s="34"/>
      <c r="AX118" s="35"/>
      <c r="AY118" s="35"/>
      <c r="AZ118" s="35"/>
      <c r="BA118" s="35"/>
      <c r="BB118" s="35"/>
      <c r="BC118" s="35"/>
    </row>
    <row r="119" spans="1:64" x14ac:dyDescent="0.2">
      <c r="B119" s="177"/>
      <c r="C119" s="177"/>
      <c r="D119" s="177" t="s">
        <v>132</v>
      </c>
      <c r="E119" s="177"/>
      <c r="F119" s="177"/>
      <c r="G119" s="177"/>
      <c r="H119" s="177"/>
      <c r="I119" s="177" t="s">
        <v>133</v>
      </c>
      <c r="J119" s="177"/>
      <c r="K119" s="177"/>
      <c r="L119" s="177"/>
      <c r="M119" s="177" t="s">
        <v>134</v>
      </c>
      <c r="N119" s="177"/>
      <c r="O119" s="177"/>
      <c r="P119" s="177"/>
      <c r="Q119" s="177"/>
      <c r="R119" s="177"/>
      <c r="S119" s="177"/>
      <c r="T119" s="177"/>
      <c r="U119" s="273" t="s">
        <v>135</v>
      </c>
      <c r="V119" s="273"/>
      <c r="W119" s="273"/>
      <c r="X119" s="273"/>
      <c r="Y119" s="273"/>
      <c r="Z119" s="177" t="s">
        <v>118</v>
      </c>
      <c r="AA119" s="177"/>
      <c r="AB119" s="177"/>
      <c r="AC119" s="177"/>
      <c r="AD119" s="177"/>
      <c r="AE119" s="177" t="s">
        <v>119</v>
      </c>
      <c r="AF119" s="177"/>
      <c r="AG119" s="177"/>
      <c r="AH119" s="177"/>
      <c r="AI119" s="177"/>
      <c r="AJ119" s="177" t="s">
        <v>136</v>
      </c>
      <c r="AK119" s="177"/>
      <c r="AL119" s="177"/>
      <c r="AM119" s="177"/>
      <c r="AN119" s="177"/>
      <c r="AO119" s="177"/>
      <c r="AP119" s="177"/>
      <c r="AQ119" s="177"/>
      <c r="AW119" s="278"/>
      <c r="AX119" s="278"/>
      <c r="AY119" s="35"/>
      <c r="AZ119" s="35"/>
      <c r="BA119" s="35"/>
      <c r="BB119" s="35"/>
      <c r="BC119" s="35"/>
    </row>
    <row r="120" spans="1:64" x14ac:dyDescent="0.2">
      <c r="B120" s="274">
        <v>1</v>
      </c>
      <c r="C120" s="274"/>
      <c r="D120" s="195" t="s">
        <v>137</v>
      </c>
      <c r="E120" s="195"/>
      <c r="F120" s="195"/>
      <c r="G120" s="195"/>
      <c r="H120" s="195"/>
      <c r="I120" s="195" t="s">
        <v>138</v>
      </c>
      <c r="J120" s="195"/>
      <c r="K120" s="195"/>
      <c r="L120" s="195"/>
      <c r="M120" s="275">
        <v>45658</v>
      </c>
      <c r="N120" s="275"/>
      <c r="O120" s="275"/>
      <c r="P120" s="275"/>
      <c r="Q120" s="275"/>
      <c r="R120" s="275"/>
      <c r="S120" s="275"/>
      <c r="T120" s="275"/>
      <c r="U120" s="272">
        <v>750000</v>
      </c>
      <c r="V120" s="272"/>
      <c r="W120" s="272"/>
      <c r="X120" s="272"/>
      <c r="Y120" s="272"/>
      <c r="Z120" s="276">
        <f>IF(D120="","",U120*0.1)</f>
        <v>75000</v>
      </c>
      <c r="AA120" s="276"/>
      <c r="AB120" s="276"/>
      <c r="AC120" s="276"/>
      <c r="AD120" s="276"/>
      <c r="AE120" s="276">
        <f t="shared" ref="AE120:AE123" si="29">IF(U120="","",SUM(U120:AD120))</f>
        <v>825000</v>
      </c>
      <c r="AF120" s="276"/>
      <c r="AG120" s="276"/>
      <c r="AH120" s="276"/>
      <c r="AI120" s="276"/>
      <c r="AJ120" s="195" t="s">
        <v>124</v>
      </c>
      <c r="AK120" s="195"/>
      <c r="AL120" s="195"/>
      <c r="AM120" s="195"/>
      <c r="AN120" s="195"/>
      <c r="AO120" s="195"/>
      <c r="AP120" s="195"/>
      <c r="AQ120" s="195"/>
      <c r="AR120" s="35"/>
      <c r="AS120" s="35"/>
      <c r="AW120" s="277"/>
      <c r="AX120" s="277"/>
      <c r="AY120" s="35"/>
      <c r="AZ120" s="35"/>
      <c r="BA120" s="35"/>
      <c r="BB120" s="35"/>
      <c r="BC120" s="35"/>
    </row>
    <row r="121" spans="1:64" x14ac:dyDescent="0.2">
      <c r="B121" s="274">
        <v>2</v>
      </c>
      <c r="C121" s="274"/>
      <c r="D121" s="195" t="s">
        <v>139</v>
      </c>
      <c r="E121" s="195"/>
      <c r="F121" s="195"/>
      <c r="G121" s="195"/>
      <c r="H121" s="195"/>
      <c r="I121" s="195" t="s">
        <v>140</v>
      </c>
      <c r="J121" s="195"/>
      <c r="K121" s="195"/>
      <c r="L121" s="195"/>
      <c r="M121" s="275">
        <v>45658</v>
      </c>
      <c r="N121" s="275"/>
      <c r="O121" s="275"/>
      <c r="P121" s="275"/>
      <c r="Q121" s="275"/>
      <c r="R121" s="275"/>
      <c r="S121" s="275"/>
      <c r="T121" s="275"/>
      <c r="U121" s="272">
        <v>300000</v>
      </c>
      <c r="V121" s="272"/>
      <c r="W121" s="272"/>
      <c r="X121" s="272"/>
      <c r="Y121" s="272"/>
      <c r="Z121" s="276">
        <f t="shared" ref="Z121:Z123" si="30">IF(D121="","",U121*0.1)</f>
        <v>30000</v>
      </c>
      <c r="AA121" s="276"/>
      <c r="AB121" s="276"/>
      <c r="AC121" s="276"/>
      <c r="AD121" s="276"/>
      <c r="AE121" s="276">
        <f t="shared" si="29"/>
        <v>330000</v>
      </c>
      <c r="AF121" s="276"/>
      <c r="AG121" s="276"/>
      <c r="AH121" s="276"/>
      <c r="AI121" s="276"/>
      <c r="AJ121" s="195" t="s">
        <v>124</v>
      </c>
      <c r="AK121" s="195"/>
      <c r="AL121" s="195"/>
      <c r="AM121" s="195"/>
      <c r="AN121" s="195"/>
      <c r="AO121" s="195"/>
      <c r="AP121" s="195"/>
      <c r="AQ121" s="195"/>
      <c r="AR121" s="35"/>
      <c r="AS121" s="35"/>
      <c r="AW121" s="277"/>
      <c r="AX121" s="277"/>
      <c r="AY121" s="35"/>
      <c r="AZ121" s="35"/>
      <c r="BA121" s="35"/>
      <c r="BB121" s="35"/>
      <c r="BC121" s="35"/>
    </row>
    <row r="122" spans="1:64" x14ac:dyDescent="0.2">
      <c r="B122" s="274">
        <v>3</v>
      </c>
      <c r="C122" s="274"/>
      <c r="D122" s="195" t="s">
        <v>141</v>
      </c>
      <c r="E122" s="195"/>
      <c r="F122" s="195"/>
      <c r="G122" s="195"/>
      <c r="H122" s="195"/>
      <c r="I122" s="195" t="s">
        <v>138</v>
      </c>
      <c r="J122" s="195"/>
      <c r="K122" s="195"/>
      <c r="L122" s="195"/>
      <c r="M122" s="275">
        <v>45689</v>
      </c>
      <c r="N122" s="275"/>
      <c r="O122" s="275"/>
      <c r="P122" s="275"/>
      <c r="Q122" s="275"/>
      <c r="R122" s="275"/>
      <c r="S122" s="275"/>
      <c r="T122" s="275"/>
      <c r="U122" s="272">
        <v>750000</v>
      </c>
      <c r="V122" s="272"/>
      <c r="W122" s="272"/>
      <c r="X122" s="272"/>
      <c r="Y122" s="272"/>
      <c r="Z122" s="276">
        <f t="shared" si="30"/>
        <v>75000</v>
      </c>
      <c r="AA122" s="276"/>
      <c r="AB122" s="276"/>
      <c r="AC122" s="276"/>
      <c r="AD122" s="276"/>
      <c r="AE122" s="276">
        <f t="shared" si="29"/>
        <v>825000</v>
      </c>
      <c r="AF122" s="276"/>
      <c r="AG122" s="276"/>
      <c r="AH122" s="276"/>
      <c r="AI122" s="276"/>
      <c r="AJ122" s="195" t="s">
        <v>124</v>
      </c>
      <c r="AK122" s="195"/>
      <c r="AL122" s="195"/>
      <c r="AM122" s="195"/>
      <c r="AN122" s="195"/>
      <c r="AO122" s="195"/>
      <c r="AP122" s="195"/>
      <c r="AQ122" s="195"/>
      <c r="AR122" s="35"/>
      <c r="AS122" s="35"/>
      <c r="AW122" s="277"/>
      <c r="AX122" s="277"/>
      <c r="AY122" s="35"/>
      <c r="AZ122" s="35"/>
      <c r="BA122" s="35"/>
      <c r="BB122" s="35"/>
      <c r="BC122" s="35"/>
    </row>
    <row r="123" spans="1:64" x14ac:dyDescent="0.2">
      <c r="B123" s="274">
        <v>4</v>
      </c>
      <c r="C123" s="274"/>
      <c r="D123" s="195"/>
      <c r="E123" s="195"/>
      <c r="F123" s="195"/>
      <c r="G123" s="195"/>
      <c r="H123" s="195"/>
      <c r="I123" s="195"/>
      <c r="J123" s="195"/>
      <c r="K123" s="195"/>
      <c r="L123" s="195"/>
      <c r="M123" s="275"/>
      <c r="N123" s="275"/>
      <c r="O123" s="275"/>
      <c r="P123" s="275"/>
      <c r="Q123" s="275"/>
      <c r="R123" s="275"/>
      <c r="S123" s="275"/>
      <c r="T123" s="275"/>
      <c r="U123" s="272"/>
      <c r="V123" s="272"/>
      <c r="W123" s="272"/>
      <c r="X123" s="272"/>
      <c r="Y123" s="272"/>
      <c r="Z123" s="276" t="str">
        <f t="shared" si="30"/>
        <v/>
      </c>
      <c r="AA123" s="276"/>
      <c r="AB123" s="276"/>
      <c r="AC123" s="276"/>
      <c r="AD123" s="276"/>
      <c r="AE123" s="276" t="str">
        <f t="shared" si="29"/>
        <v/>
      </c>
      <c r="AF123" s="276"/>
      <c r="AG123" s="276"/>
      <c r="AH123" s="276"/>
      <c r="AI123" s="276"/>
      <c r="AJ123" s="195"/>
      <c r="AK123" s="195"/>
      <c r="AL123" s="195"/>
      <c r="AM123" s="195"/>
      <c r="AN123" s="195"/>
      <c r="AO123" s="195"/>
      <c r="AP123" s="195"/>
      <c r="AQ123" s="195"/>
      <c r="AR123" s="35"/>
      <c r="AS123" s="35"/>
      <c r="AW123" s="278"/>
      <c r="AX123" s="278"/>
      <c r="AY123" s="35"/>
      <c r="AZ123" s="35"/>
      <c r="BA123" s="35"/>
      <c r="BB123" s="35"/>
      <c r="BC123" s="35"/>
    </row>
    <row r="124" spans="1:64" x14ac:dyDescent="0.2">
      <c r="B124" s="274">
        <v>5</v>
      </c>
      <c r="C124" s="274"/>
      <c r="D124" s="195"/>
      <c r="E124" s="195"/>
      <c r="F124" s="195"/>
      <c r="G124" s="195"/>
      <c r="H124" s="195"/>
      <c r="I124" s="195"/>
      <c r="J124" s="195"/>
      <c r="K124" s="195"/>
      <c r="L124" s="195"/>
      <c r="M124" s="275"/>
      <c r="N124" s="275"/>
      <c r="O124" s="275"/>
      <c r="P124" s="275"/>
      <c r="Q124" s="275"/>
      <c r="R124" s="275"/>
      <c r="S124" s="275"/>
      <c r="T124" s="275"/>
      <c r="U124" s="272"/>
      <c r="V124" s="272"/>
      <c r="W124" s="272"/>
      <c r="X124" s="272"/>
      <c r="Y124" s="272"/>
      <c r="Z124" s="276" t="str">
        <f t="shared" ref="Z124" si="31">IF(D124="","",U124*0.1)</f>
        <v/>
      </c>
      <c r="AA124" s="276"/>
      <c r="AB124" s="276"/>
      <c r="AC124" s="276"/>
      <c r="AD124" s="276"/>
      <c r="AE124" s="276" t="str">
        <f t="shared" ref="AE124" si="32">IF(U124="","",SUM(U124:AD124))</f>
        <v/>
      </c>
      <c r="AF124" s="276"/>
      <c r="AG124" s="276"/>
      <c r="AH124" s="276"/>
      <c r="AI124" s="276"/>
      <c r="AJ124" s="195"/>
      <c r="AK124" s="195"/>
      <c r="AL124" s="195"/>
      <c r="AM124" s="195"/>
      <c r="AN124" s="195"/>
      <c r="AO124" s="195"/>
      <c r="AP124" s="195"/>
      <c r="AQ124" s="195"/>
      <c r="AR124" s="35"/>
      <c r="AS124" s="35"/>
      <c r="AW124" s="277"/>
      <c r="AX124" s="277"/>
      <c r="AY124" s="35"/>
      <c r="AZ124" s="35"/>
      <c r="BA124" s="35"/>
      <c r="BB124" s="35"/>
      <c r="BC124" s="35"/>
    </row>
    <row r="125" spans="1:64" x14ac:dyDescent="0.2">
      <c r="B125" s="274">
        <v>6</v>
      </c>
      <c r="C125" s="274"/>
      <c r="D125" s="195"/>
      <c r="E125" s="195"/>
      <c r="F125" s="195"/>
      <c r="G125" s="195"/>
      <c r="H125" s="195"/>
      <c r="I125" s="195"/>
      <c r="J125" s="195"/>
      <c r="K125" s="195"/>
      <c r="L125" s="195"/>
      <c r="M125" s="275"/>
      <c r="N125" s="275"/>
      <c r="O125" s="275"/>
      <c r="P125" s="275"/>
      <c r="Q125" s="275"/>
      <c r="R125" s="275"/>
      <c r="S125" s="275"/>
      <c r="T125" s="275"/>
      <c r="U125" s="272"/>
      <c r="V125" s="272"/>
      <c r="W125" s="272"/>
      <c r="X125" s="272"/>
      <c r="Y125" s="272"/>
      <c r="Z125" s="276" t="str">
        <f t="shared" ref="Z125:Z129" si="33">IF(D125="","",U125*0.1)</f>
        <v/>
      </c>
      <c r="AA125" s="276"/>
      <c r="AB125" s="276"/>
      <c r="AC125" s="276"/>
      <c r="AD125" s="276"/>
      <c r="AE125" s="276" t="str">
        <f t="shared" ref="AE125:AE129" si="34">IF(U125="","",SUM(U125:AD125))</f>
        <v/>
      </c>
      <c r="AF125" s="276"/>
      <c r="AG125" s="276"/>
      <c r="AH125" s="276"/>
      <c r="AI125" s="276"/>
      <c r="AJ125" s="195"/>
      <c r="AK125" s="195"/>
      <c r="AL125" s="195"/>
      <c r="AM125" s="195"/>
      <c r="AN125" s="195"/>
      <c r="AO125" s="195"/>
      <c r="AP125" s="195"/>
      <c r="AQ125" s="195"/>
      <c r="AR125" s="35"/>
      <c r="AS125" s="35"/>
      <c r="AW125" s="277"/>
      <c r="AX125" s="277"/>
      <c r="AY125" s="35"/>
      <c r="AZ125" s="35"/>
      <c r="BA125" s="35"/>
      <c r="BB125" s="35"/>
      <c r="BC125" s="35"/>
    </row>
    <row r="126" spans="1:64" x14ac:dyDescent="0.2">
      <c r="B126" s="274">
        <v>7</v>
      </c>
      <c r="C126" s="274"/>
      <c r="D126" s="195"/>
      <c r="E126" s="195"/>
      <c r="F126" s="195"/>
      <c r="G126" s="195"/>
      <c r="H126" s="195"/>
      <c r="I126" s="195"/>
      <c r="J126" s="195"/>
      <c r="K126" s="195"/>
      <c r="L126" s="195"/>
      <c r="M126" s="275"/>
      <c r="N126" s="275"/>
      <c r="O126" s="275"/>
      <c r="P126" s="275"/>
      <c r="Q126" s="275"/>
      <c r="R126" s="275"/>
      <c r="S126" s="275"/>
      <c r="T126" s="275"/>
      <c r="U126" s="272"/>
      <c r="V126" s="272"/>
      <c r="W126" s="272"/>
      <c r="X126" s="272"/>
      <c r="Y126" s="272"/>
      <c r="Z126" s="276" t="str">
        <f t="shared" si="33"/>
        <v/>
      </c>
      <c r="AA126" s="276"/>
      <c r="AB126" s="276"/>
      <c r="AC126" s="276"/>
      <c r="AD126" s="276"/>
      <c r="AE126" s="276" t="str">
        <f t="shared" si="34"/>
        <v/>
      </c>
      <c r="AF126" s="276"/>
      <c r="AG126" s="276"/>
      <c r="AH126" s="276"/>
      <c r="AI126" s="276"/>
      <c r="AJ126" s="195"/>
      <c r="AK126" s="195"/>
      <c r="AL126" s="195"/>
      <c r="AM126" s="195"/>
      <c r="AN126" s="195"/>
      <c r="AO126" s="195"/>
      <c r="AP126" s="195"/>
      <c r="AQ126" s="195"/>
      <c r="AR126" s="35"/>
      <c r="AS126" s="35"/>
      <c r="AW126" s="277"/>
      <c r="AX126" s="277"/>
      <c r="AY126" s="35"/>
      <c r="AZ126" s="35"/>
      <c r="BA126" s="35"/>
      <c r="BB126" s="35"/>
      <c r="BC126" s="35"/>
    </row>
    <row r="127" spans="1:64" x14ac:dyDescent="0.2">
      <c r="B127" s="274">
        <v>8</v>
      </c>
      <c r="C127" s="274"/>
      <c r="D127" s="195"/>
      <c r="E127" s="195"/>
      <c r="F127" s="195"/>
      <c r="G127" s="195"/>
      <c r="H127" s="195"/>
      <c r="I127" s="195"/>
      <c r="J127" s="195"/>
      <c r="K127" s="195"/>
      <c r="L127" s="195"/>
      <c r="M127" s="275"/>
      <c r="N127" s="275"/>
      <c r="O127" s="275"/>
      <c r="P127" s="275"/>
      <c r="Q127" s="275"/>
      <c r="R127" s="275"/>
      <c r="S127" s="275"/>
      <c r="T127" s="275"/>
      <c r="U127" s="272"/>
      <c r="V127" s="272"/>
      <c r="W127" s="272"/>
      <c r="X127" s="272"/>
      <c r="Y127" s="272"/>
      <c r="Z127" s="276" t="str">
        <f t="shared" si="33"/>
        <v/>
      </c>
      <c r="AA127" s="276"/>
      <c r="AB127" s="276"/>
      <c r="AC127" s="276"/>
      <c r="AD127" s="276"/>
      <c r="AE127" s="276" t="str">
        <f t="shared" si="34"/>
        <v/>
      </c>
      <c r="AF127" s="276"/>
      <c r="AG127" s="276"/>
      <c r="AH127" s="276"/>
      <c r="AI127" s="276"/>
      <c r="AJ127" s="195"/>
      <c r="AK127" s="195"/>
      <c r="AL127" s="195"/>
      <c r="AM127" s="195"/>
      <c r="AN127" s="195"/>
      <c r="AO127" s="195"/>
      <c r="AP127" s="195"/>
      <c r="AQ127" s="195"/>
      <c r="AR127" s="35"/>
      <c r="AS127" s="35"/>
      <c r="AW127" s="277"/>
      <c r="AX127" s="277"/>
      <c r="AY127" s="35"/>
      <c r="AZ127" s="35"/>
      <c r="BA127" s="35"/>
      <c r="BB127" s="35"/>
      <c r="BC127" s="35"/>
    </row>
    <row r="128" spans="1:64" x14ac:dyDescent="0.2">
      <c r="B128" s="274">
        <v>9</v>
      </c>
      <c r="C128" s="274"/>
      <c r="D128" s="195"/>
      <c r="E128" s="195"/>
      <c r="F128" s="195"/>
      <c r="G128" s="195"/>
      <c r="H128" s="195"/>
      <c r="I128" s="195"/>
      <c r="J128" s="195"/>
      <c r="K128" s="195"/>
      <c r="L128" s="195"/>
      <c r="M128" s="275"/>
      <c r="N128" s="275"/>
      <c r="O128" s="275"/>
      <c r="P128" s="275"/>
      <c r="Q128" s="275"/>
      <c r="R128" s="275"/>
      <c r="S128" s="275"/>
      <c r="T128" s="275"/>
      <c r="U128" s="272"/>
      <c r="V128" s="272"/>
      <c r="W128" s="272"/>
      <c r="X128" s="272"/>
      <c r="Y128" s="272"/>
      <c r="Z128" s="276" t="str">
        <f t="shared" si="33"/>
        <v/>
      </c>
      <c r="AA128" s="276"/>
      <c r="AB128" s="276"/>
      <c r="AC128" s="276"/>
      <c r="AD128" s="276"/>
      <c r="AE128" s="276" t="str">
        <f t="shared" si="34"/>
        <v/>
      </c>
      <c r="AF128" s="276"/>
      <c r="AG128" s="276"/>
      <c r="AH128" s="276"/>
      <c r="AI128" s="276"/>
      <c r="AJ128" s="195"/>
      <c r="AK128" s="195"/>
      <c r="AL128" s="195"/>
      <c r="AM128" s="195"/>
      <c r="AN128" s="195"/>
      <c r="AO128" s="195"/>
      <c r="AP128" s="195"/>
      <c r="AQ128" s="195"/>
      <c r="AR128" s="35"/>
      <c r="AS128" s="35"/>
      <c r="AW128" s="277"/>
      <c r="AX128" s="277"/>
      <c r="AY128" s="35"/>
      <c r="AZ128" s="35"/>
      <c r="BA128" s="35"/>
      <c r="BB128" s="35"/>
      <c r="BC128" s="35"/>
    </row>
    <row r="129" spans="1:57" x14ac:dyDescent="0.2">
      <c r="B129" s="274">
        <v>10</v>
      </c>
      <c r="C129" s="274"/>
      <c r="D129" s="195"/>
      <c r="E129" s="195"/>
      <c r="F129" s="195"/>
      <c r="G129" s="195"/>
      <c r="H129" s="195"/>
      <c r="I129" s="195"/>
      <c r="J129" s="195"/>
      <c r="K129" s="195"/>
      <c r="L129" s="195"/>
      <c r="M129" s="275"/>
      <c r="N129" s="275"/>
      <c r="O129" s="275"/>
      <c r="P129" s="275"/>
      <c r="Q129" s="275"/>
      <c r="R129" s="275"/>
      <c r="S129" s="275"/>
      <c r="T129" s="275"/>
      <c r="U129" s="272"/>
      <c r="V129" s="272"/>
      <c r="W129" s="272"/>
      <c r="X129" s="272"/>
      <c r="Y129" s="272"/>
      <c r="Z129" s="276" t="str">
        <f t="shared" si="33"/>
        <v/>
      </c>
      <c r="AA129" s="276"/>
      <c r="AB129" s="276"/>
      <c r="AC129" s="276"/>
      <c r="AD129" s="276"/>
      <c r="AE129" s="276" t="str">
        <f t="shared" si="34"/>
        <v/>
      </c>
      <c r="AF129" s="276"/>
      <c r="AG129" s="276"/>
      <c r="AH129" s="276"/>
      <c r="AI129" s="276"/>
      <c r="AJ129" s="195"/>
      <c r="AK129" s="195"/>
      <c r="AL129" s="195"/>
      <c r="AM129" s="195"/>
      <c r="AN129" s="195"/>
      <c r="AO129" s="195"/>
      <c r="AP129" s="195"/>
      <c r="AQ129" s="195"/>
      <c r="AR129" s="35"/>
      <c r="AS129" s="35"/>
      <c r="AW129" s="277"/>
      <c r="AX129" s="277"/>
      <c r="AY129" s="35"/>
      <c r="AZ129" s="35"/>
      <c r="BA129" s="35"/>
      <c r="BB129" s="35"/>
      <c r="BC129" s="35"/>
    </row>
    <row r="130" spans="1:57" s="24" customFormat="1" ht="15"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1:57" s="24" customFormat="1" ht="15" customHeight="1" x14ac:dyDescent="0.2">
      <c r="A131" s="26"/>
      <c r="B131" s="36" t="s">
        <v>142</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1:57" s="24" customFormat="1" ht="15" customHeight="1" x14ac:dyDescent="0.2">
      <c r="A132" s="26"/>
      <c r="B132" s="177"/>
      <c r="C132" s="177"/>
      <c r="D132" s="177" t="s">
        <v>97</v>
      </c>
      <c r="E132" s="177"/>
      <c r="F132" s="177"/>
      <c r="G132" s="177"/>
      <c r="H132" s="177"/>
      <c r="I132" s="177"/>
      <c r="J132" s="177"/>
      <c r="K132" s="177"/>
      <c r="L132" s="177"/>
      <c r="M132" s="279" t="s">
        <v>143</v>
      </c>
      <c r="N132" s="279"/>
      <c r="O132" s="279"/>
      <c r="P132" s="279"/>
      <c r="Q132" s="279"/>
      <c r="R132" s="280" t="s">
        <v>144</v>
      </c>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6"/>
      <c r="AR132" s="26"/>
      <c r="AS132" s="26"/>
      <c r="AT132" s="26"/>
      <c r="AU132" s="26"/>
      <c r="AV132" s="26"/>
      <c r="AW132" s="26"/>
      <c r="AX132" s="26"/>
      <c r="AY132" s="26"/>
      <c r="AZ132" s="26"/>
      <c r="BA132" s="26"/>
      <c r="BB132" s="26"/>
      <c r="BC132" s="26"/>
      <c r="BD132" s="26"/>
    </row>
    <row r="133" spans="1:57" s="24" customFormat="1" ht="26.1" customHeight="1" x14ac:dyDescent="0.2">
      <c r="A133" s="26"/>
      <c r="B133" s="264">
        <v>1</v>
      </c>
      <c r="C133" s="265"/>
      <c r="D133" s="281" t="str">
        <f>D107</f>
        <v>大手就職情報サイト○○○掲載</v>
      </c>
      <c r="E133" s="281"/>
      <c r="F133" s="281"/>
      <c r="G133" s="281"/>
      <c r="H133" s="281"/>
      <c r="I133" s="281"/>
      <c r="J133" s="281"/>
      <c r="K133" s="281"/>
      <c r="L133" s="281"/>
      <c r="M133" s="282">
        <v>1</v>
      </c>
      <c r="N133" s="282"/>
      <c r="O133" s="282"/>
      <c r="P133" s="282"/>
      <c r="Q133" s="282"/>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6"/>
      <c r="AR133" s="26"/>
      <c r="AS133" s="26"/>
      <c r="AT133" s="26"/>
      <c r="AU133" s="26"/>
      <c r="AV133" s="26"/>
      <c r="AW133" s="26"/>
      <c r="AX133" s="26"/>
      <c r="AY133" s="26"/>
      <c r="AZ133" s="26"/>
      <c r="BA133" s="26"/>
      <c r="BB133" s="26"/>
      <c r="BC133" s="26"/>
      <c r="BD133" s="26"/>
    </row>
    <row r="134" spans="1:57" s="24" customFormat="1" ht="26.1" customHeight="1" x14ac:dyDescent="0.2">
      <c r="A134" s="26"/>
      <c r="B134" s="264">
        <v>2</v>
      </c>
      <c r="C134" s="265"/>
      <c r="D134" s="281" t="str">
        <f t="shared" ref="D134:D142" si="35">D108</f>
        <v>パンフレットの作成</v>
      </c>
      <c r="E134" s="281"/>
      <c r="F134" s="281"/>
      <c r="G134" s="281"/>
      <c r="H134" s="281"/>
      <c r="I134" s="281"/>
      <c r="J134" s="281"/>
      <c r="K134" s="281"/>
      <c r="L134" s="281"/>
      <c r="M134" s="282">
        <v>0</v>
      </c>
      <c r="N134" s="282"/>
      <c r="O134" s="282"/>
      <c r="P134" s="282"/>
      <c r="Q134" s="282"/>
      <c r="R134" s="285" t="s">
        <v>145</v>
      </c>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6"/>
      <c r="AR134" s="26"/>
      <c r="AS134" s="26"/>
      <c r="AT134" s="26"/>
      <c r="AU134" s="26"/>
      <c r="AV134" s="26"/>
      <c r="AW134" s="26"/>
      <c r="AX134" s="26"/>
      <c r="AY134" s="26"/>
      <c r="AZ134" s="26"/>
      <c r="BA134" s="26"/>
      <c r="BB134" s="26"/>
      <c r="BC134" s="26"/>
      <c r="BD134" s="26"/>
    </row>
    <row r="135" spans="1:57" s="24" customFormat="1" ht="26.1" customHeight="1" x14ac:dyDescent="0.2">
      <c r="A135" s="26"/>
      <c r="B135" s="264">
        <v>3</v>
      </c>
      <c r="C135" s="265"/>
      <c r="D135" s="281" t="str">
        <f>D109</f>
        <v>チラシ作成</v>
      </c>
      <c r="E135" s="281"/>
      <c r="F135" s="281"/>
      <c r="G135" s="281"/>
      <c r="H135" s="281"/>
      <c r="I135" s="281"/>
      <c r="J135" s="281"/>
      <c r="K135" s="281"/>
      <c r="L135" s="281"/>
      <c r="M135" s="282">
        <v>1</v>
      </c>
      <c r="N135" s="282"/>
      <c r="O135" s="282"/>
      <c r="P135" s="282"/>
      <c r="Q135" s="282"/>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6"/>
      <c r="AR135" s="26"/>
      <c r="AS135" s="26"/>
      <c r="AT135" s="26"/>
      <c r="AU135" s="26"/>
      <c r="AV135" s="26"/>
      <c r="AW135" s="26"/>
      <c r="AX135" s="26"/>
      <c r="AY135" s="26"/>
      <c r="AZ135" s="26"/>
      <c r="BA135" s="26"/>
      <c r="BB135" s="26"/>
      <c r="BC135" s="26"/>
      <c r="BD135" s="26"/>
    </row>
    <row r="136" spans="1:57" s="24" customFormat="1" ht="26.1" customHeight="1" x14ac:dyDescent="0.2">
      <c r="A136" s="26"/>
      <c r="B136" s="264">
        <v>4</v>
      </c>
      <c r="C136" s="265"/>
      <c r="D136" s="284">
        <f>D110</f>
        <v>0</v>
      </c>
      <c r="E136" s="284"/>
      <c r="F136" s="284"/>
      <c r="G136" s="284"/>
      <c r="H136" s="284"/>
      <c r="I136" s="284"/>
      <c r="J136" s="284"/>
      <c r="K136" s="284"/>
      <c r="L136" s="284"/>
      <c r="M136" s="282"/>
      <c r="N136" s="282"/>
      <c r="O136" s="282"/>
      <c r="P136" s="282"/>
      <c r="Q136" s="282"/>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6"/>
      <c r="AR136" s="26"/>
      <c r="AS136" s="26"/>
      <c r="AT136" s="26"/>
      <c r="AU136" s="26"/>
      <c r="AV136" s="26"/>
      <c r="AW136" s="26"/>
      <c r="AX136" s="26"/>
      <c r="AY136" s="26"/>
      <c r="AZ136" s="26"/>
      <c r="BA136" s="26"/>
      <c r="BB136" s="26"/>
      <c r="BC136" s="26"/>
      <c r="BD136" s="26"/>
    </row>
    <row r="137" spans="1:57" s="24" customFormat="1" ht="26.1" customHeight="1" x14ac:dyDescent="0.2">
      <c r="A137" s="26"/>
      <c r="B137" s="264">
        <v>5</v>
      </c>
      <c r="C137" s="265"/>
      <c r="D137" s="293">
        <f t="shared" si="35"/>
        <v>0</v>
      </c>
      <c r="E137" s="294"/>
      <c r="F137" s="294"/>
      <c r="G137" s="294"/>
      <c r="H137" s="294"/>
      <c r="I137" s="294"/>
      <c r="J137" s="294"/>
      <c r="K137" s="294"/>
      <c r="L137" s="295"/>
      <c r="M137" s="282"/>
      <c r="N137" s="282"/>
      <c r="O137" s="282"/>
      <c r="P137" s="282"/>
      <c r="Q137" s="282"/>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6"/>
      <c r="AR137" s="26"/>
      <c r="AS137" s="26"/>
      <c r="AT137" s="26"/>
      <c r="AU137" s="26"/>
      <c r="AV137" s="26"/>
      <c r="AW137" s="26"/>
      <c r="AX137" s="26"/>
      <c r="AY137" s="26"/>
      <c r="AZ137" s="26"/>
      <c r="BA137" s="26"/>
      <c r="BB137" s="26"/>
      <c r="BC137" s="26"/>
      <c r="BD137" s="26"/>
    </row>
    <row r="138" spans="1:57" s="24" customFormat="1" ht="26.1" customHeight="1" x14ac:dyDescent="0.2">
      <c r="A138" s="26"/>
      <c r="B138" s="264">
        <v>6</v>
      </c>
      <c r="C138" s="265"/>
      <c r="D138" s="293">
        <f t="shared" si="35"/>
        <v>0</v>
      </c>
      <c r="E138" s="294"/>
      <c r="F138" s="294"/>
      <c r="G138" s="294"/>
      <c r="H138" s="294"/>
      <c r="I138" s="294"/>
      <c r="J138" s="294"/>
      <c r="K138" s="294"/>
      <c r="L138" s="295"/>
      <c r="M138" s="282"/>
      <c r="N138" s="282"/>
      <c r="O138" s="282"/>
      <c r="P138" s="282"/>
      <c r="Q138" s="282"/>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6"/>
      <c r="AR138" s="26"/>
      <c r="AS138" s="26"/>
      <c r="AT138" s="26"/>
      <c r="AU138" s="26"/>
      <c r="AV138" s="26"/>
      <c r="AW138" s="26"/>
      <c r="AX138" s="26"/>
      <c r="AY138" s="26"/>
      <c r="AZ138" s="26"/>
      <c r="BA138" s="26"/>
      <c r="BB138" s="26"/>
      <c r="BC138" s="26"/>
      <c r="BD138" s="26"/>
    </row>
    <row r="139" spans="1:57" s="24" customFormat="1" ht="26.1" customHeight="1" x14ac:dyDescent="0.2">
      <c r="A139" s="26"/>
      <c r="B139" s="264">
        <v>7</v>
      </c>
      <c r="C139" s="265"/>
      <c r="D139" s="293">
        <f t="shared" si="35"/>
        <v>0</v>
      </c>
      <c r="E139" s="294"/>
      <c r="F139" s="294"/>
      <c r="G139" s="294"/>
      <c r="H139" s="294"/>
      <c r="I139" s="294"/>
      <c r="J139" s="294"/>
      <c r="K139" s="294"/>
      <c r="L139" s="295"/>
      <c r="M139" s="282"/>
      <c r="N139" s="282"/>
      <c r="O139" s="282"/>
      <c r="P139" s="282"/>
      <c r="Q139" s="282"/>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6"/>
      <c r="AR139" s="26"/>
      <c r="AS139" s="26"/>
      <c r="AT139" s="26"/>
      <c r="AU139" s="26"/>
      <c r="AV139" s="26"/>
      <c r="AW139" s="26"/>
      <c r="AX139" s="26"/>
      <c r="AY139" s="26"/>
      <c r="AZ139" s="26"/>
      <c r="BA139" s="26"/>
      <c r="BB139" s="26"/>
      <c r="BC139" s="26"/>
      <c r="BD139" s="26"/>
    </row>
    <row r="140" spans="1:57" s="24" customFormat="1" ht="26.1" customHeight="1" x14ac:dyDescent="0.2">
      <c r="A140" s="26"/>
      <c r="B140" s="264">
        <v>8</v>
      </c>
      <c r="C140" s="265"/>
      <c r="D140" s="293">
        <f t="shared" si="35"/>
        <v>0</v>
      </c>
      <c r="E140" s="294"/>
      <c r="F140" s="294"/>
      <c r="G140" s="294"/>
      <c r="H140" s="294"/>
      <c r="I140" s="294"/>
      <c r="J140" s="294"/>
      <c r="K140" s="294"/>
      <c r="L140" s="295"/>
      <c r="M140" s="282"/>
      <c r="N140" s="282"/>
      <c r="O140" s="282"/>
      <c r="P140" s="282"/>
      <c r="Q140" s="282"/>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6"/>
      <c r="AR140" s="26"/>
      <c r="AS140" s="26"/>
      <c r="AT140" s="26"/>
      <c r="AU140" s="26"/>
      <c r="AV140" s="26"/>
      <c r="AW140" s="26"/>
      <c r="AX140" s="26"/>
      <c r="AY140" s="26"/>
      <c r="AZ140" s="26"/>
      <c r="BA140" s="26"/>
      <c r="BB140" s="26"/>
      <c r="BC140" s="26"/>
      <c r="BD140" s="26"/>
    </row>
    <row r="141" spans="1:57" s="24" customFormat="1" ht="26.1" customHeight="1" x14ac:dyDescent="0.2">
      <c r="A141" s="26"/>
      <c r="B141" s="264">
        <v>9</v>
      </c>
      <c r="C141" s="265"/>
      <c r="D141" s="293">
        <f t="shared" si="35"/>
        <v>0</v>
      </c>
      <c r="E141" s="294"/>
      <c r="F141" s="294"/>
      <c r="G141" s="294"/>
      <c r="H141" s="294"/>
      <c r="I141" s="294"/>
      <c r="J141" s="294"/>
      <c r="K141" s="294"/>
      <c r="L141" s="295"/>
      <c r="M141" s="282"/>
      <c r="N141" s="282"/>
      <c r="O141" s="282"/>
      <c r="P141" s="282"/>
      <c r="Q141" s="282"/>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6"/>
      <c r="AR141" s="26"/>
      <c r="AS141" s="26"/>
      <c r="AT141" s="26"/>
      <c r="AU141" s="26"/>
      <c r="AV141" s="26"/>
      <c r="AW141" s="26"/>
      <c r="AX141" s="26"/>
      <c r="AY141" s="26"/>
      <c r="AZ141" s="26"/>
      <c r="BA141" s="26"/>
      <c r="BB141" s="26"/>
      <c r="BC141" s="26"/>
      <c r="BD141" s="26"/>
    </row>
    <row r="142" spans="1:57" s="24" customFormat="1" ht="26.1" customHeight="1" x14ac:dyDescent="0.2">
      <c r="A142" s="26"/>
      <c r="B142" s="264">
        <v>10</v>
      </c>
      <c r="C142" s="265"/>
      <c r="D142" s="293">
        <f t="shared" si="35"/>
        <v>0</v>
      </c>
      <c r="E142" s="294"/>
      <c r="F142" s="294"/>
      <c r="G142" s="294"/>
      <c r="H142" s="294"/>
      <c r="I142" s="294"/>
      <c r="J142" s="294"/>
      <c r="K142" s="294"/>
      <c r="L142" s="295"/>
      <c r="M142" s="282"/>
      <c r="N142" s="282"/>
      <c r="O142" s="282"/>
      <c r="P142" s="282"/>
      <c r="Q142" s="282"/>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6"/>
      <c r="AR142" s="26"/>
      <c r="AS142" s="26"/>
      <c r="AT142" s="26"/>
      <c r="AU142" s="26"/>
      <c r="AV142" s="26"/>
      <c r="AW142" s="26"/>
      <c r="AX142" s="26"/>
      <c r="AY142" s="26"/>
      <c r="AZ142" s="26"/>
      <c r="BA142" s="26"/>
      <c r="BB142" s="26"/>
      <c r="BC142" s="26"/>
      <c r="BD142" s="26"/>
    </row>
    <row r="143" spans="1:57" s="24" customFormat="1" ht="15"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1:57" s="24" customFormat="1" ht="15"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1:61" s="24" customFormat="1" ht="15"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1:61" s="24" customFormat="1" ht="15" customHeight="1" x14ac:dyDescent="0.2">
      <c r="A146" s="26"/>
      <c r="B146" s="181" t="s">
        <v>146</v>
      </c>
      <c r="C146" s="181"/>
      <c r="D146" s="181"/>
      <c r="E146" s="181"/>
      <c r="F146" s="181"/>
      <c r="G146" s="181"/>
      <c r="H146" s="181"/>
      <c r="I146" s="181"/>
      <c r="J146" s="181"/>
      <c r="K146" s="181"/>
      <c r="L146" s="181"/>
      <c r="M146" s="182"/>
      <c r="N146" s="161" t="s">
        <v>58</v>
      </c>
      <c r="O146" s="161"/>
      <c r="P146" s="161"/>
      <c r="Q146" s="161"/>
      <c r="R146" s="161"/>
      <c r="S146" s="187">
        <f>SUM(AO150:AR173)*$BC$15</f>
        <v>104300</v>
      </c>
      <c r="T146" s="187"/>
      <c r="U146" s="187"/>
      <c r="V146" s="187"/>
      <c r="W146" s="187"/>
      <c r="X146" s="187"/>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1:61" s="24" customFormat="1" ht="15" customHeight="1" x14ac:dyDescent="0.2">
      <c r="A147" s="26"/>
      <c r="B147" s="8"/>
      <c r="C147" s="188" t="s">
        <v>147</v>
      </c>
      <c r="D147" s="188"/>
      <c r="E147" s="188"/>
      <c r="F147" s="188"/>
      <c r="G147" s="188"/>
      <c r="H147" s="188"/>
      <c r="I147" s="188"/>
      <c r="J147" s="188"/>
      <c r="K147" s="188"/>
      <c r="L147" s="188"/>
      <c r="M147" s="188"/>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26"/>
      <c r="BE147" s="26"/>
    </row>
    <row r="148" spans="1:61" s="24" customFormat="1" ht="15" customHeight="1" x14ac:dyDescent="0.2">
      <c r="A148" s="26"/>
      <c r="B148" s="8"/>
      <c r="C148" s="1"/>
      <c r="D148" s="1"/>
      <c r="E148" s="1"/>
      <c r="F148" s="1"/>
      <c r="G148" s="1"/>
      <c r="H148" s="1"/>
      <c r="I148" s="1"/>
      <c r="J148" s="1"/>
      <c r="K148" s="1"/>
      <c r="L148" s="1"/>
      <c r="M148" s="1"/>
      <c r="O148" s="177" t="s">
        <v>148</v>
      </c>
      <c r="P148" s="177"/>
      <c r="Q148" s="177"/>
      <c r="R148" s="177"/>
      <c r="S148" s="177"/>
      <c r="T148" s="177"/>
      <c r="U148" s="193" t="s">
        <v>149</v>
      </c>
      <c r="V148" s="256"/>
      <c r="W148" s="256"/>
      <c r="X148" s="194"/>
      <c r="Y148" s="1"/>
      <c r="Z148" s="1"/>
      <c r="AA148" s="1"/>
      <c r="AB148" s="1"/>
      <c r="AC148" s="1"/>
      <c r="AD148" s="1"/>
      <c r="AE148" s="1"/>
      <c r="AF148" s="1"/>
      <c r="AG148" s="1"/>
      <c r="AH148" s="1"/>
      <c r="AI148" s="1"/>
      <c r="AJ148" s="1"/>
      <c r="AK148" s="1"/>
      <c r="AL148" s="1"/>
      <c r="AM148" s="1"/>
      <c r="AN148" s="1"/>
      <c r="AO148" s="1"/>
      <c r="AP148" s="1"/>
      <c r="AQ148" s="1"/>
      <c r="AR148" s="1"/>
      <c r="AS148" s="1"/>
      <c r="AT148" s="1"/>
      <c r="AU148" s="1"/>
      <c r="AW148" s="177" t="s">
        <v>150</v>
      </c>
      <c r="AX148" s="177"/>
      <c r="AY148" s="177"/>
      <c r="AZ148" s="177"/>
      <c r="BA148" s="177"/>
      <c r="BB148" s="177"/>
      <c r="BC148" s="177"/>
      <c r="BD148" s="177"/>
      <c r="BE148" s="26"/>
    </row>
    <row r="149" spans="1:61" s="24" customFormat="1" ht="15" customHeight="1" x14ac:dyDescent="0.2">
      <c r="A149" s="26"/>
      <c r="B149" s="286"/>
      <c r="C149" s="286"/>
      <c r="D149" s="177" t="s">
        <v>151</v>
      </c>
      <c r="E149" s="177"/>
      <c r="F149" s="177"/>
      <c r="G149" s="177"/>
      <c r="H149" s="177"/>
      <c r="I149" s="177"/>
      <c r="J149" s="177"/>
      <c r="K149" s="177"/>
      <c r="L149" s="177"/>
      <c r="M149" s="177"/>
      <c r="N149" s="177"/>
      <c r="O149" s="177" t="s">
        <v>152</v>
      </c>
      <c r="P149" s="177"/>
      <c r="Q149" s="177"/>
      <c r="R149" s="177" t="s">
        <v>153</v>
      </c>
      <c r="S149" s="177"/>
      <c r="T149" s="177"/>
      <c r="U149" s="177" t="s">
        <v>154</v>
      </c>
      <c r="V149" s="177"/>
      <c r="W149" s="177"/>
      <c r="X149" s="177"/>
      <c r="Y149" s="177" t="s">
        <v>11</v>
      </c>
      <c r="Z149" s="177"/>
      <c r="AA149" s="177"/>
      <c r="AB149" s="177"/>
      <c r="AC149" s="193" t="s">
        <v>155</v>
      </c>
      <c r="AD149" s="256"/>
      <c r="AE149" s="256"/>
      <c r="AF149" s="194"/>
      <c r="AG149" s="124" t="s">
        <v>156</v>
      </c>
      <c r="AH149" s="125"/>
      <c r="AI149" s="125"/>
      <c r="AJ149" s="126"/>
      <c r="AK149" s="124" t="s">
        <v>157</v>
      </c>
      <c r="AL149" s="125"/>
      <c r="AM149" s="125"/>
      <c r="AN149" s="126"/>
      <c r="AO149" s="124" t="s">
        <v>158</v>
      </c>
      <c r="AP149" s="125"/>
      <c r="AQ149" s="125"/>
      <c r="AR149" s="126"/>
      <c r="AS149" s="124" t="s">
        <v>159</v>
      </c>
      <c r="AT149" s="125"/>
      <c r="AU149" s="125"/>
      <c r="AV149" s="126"/>
      <c r="AW149" s="193" t="s">
        <v>160</v>
      </c>
      <c r="AX149" s="256"/>
      <c r="AY149" s="256"/>
      <c r="AZ149" s="194"/>
      <c r="BA149" s="193" t="s">
        <v>5</v>
      </c>
      <c r="BB149" s="256"/>
      <c r="BC149" s="256"/>
      <c r="BD149" s="194"/>
      <c r="BE149" s="26"/>
      <c r="BF149" s="26"/>
    </row>
    <row r="150" spans="1:61" s="24" customFormat="1" ht="15" customHeight="1" x14ac:dyDescent="0.2">
      <c r="A150" s="26"/>
      <c r="B150" s="177">
        <v>1</v>
      </c>
      <c r="C150" s="177"/>
      <c r="D150" s="302" t="s">
        <v>161</v>
      </c>
      <c r="E150" s="302"/>
      <c r="F150" s="302"/>
      <c r="G150" s="302"/>
      <c r="H150" s="302"/>
      <c r="I150" s="302"/>
      <c r="J150" s="302"/>
      <c r="K150" s="302"/>
      <c r="L150" s="302"/>
      <c r="M150" s="302"/>
      <c r="N150" s="302"/>
      <c r="O150" s="303">
        <v>45539</v>
      </c>
      <c r="P150" s="303"/>
      <c r="Q150" s="303"/>
      <c r="R150" s="303">
        <v>45542</v>
      </c>
      <c r="S150" s="303"/>
      <c r="T150" s="303"/>
      <c r="U150" s="304" t="s">
        <v>162</v>
      </c>
      <c r="V150" s="304"/>
      <c r="W150" s="304"/>
      <c r="X150" s="304"/>
      <c r="Y150" s="305" t="s">
        <v>163</v>
      </c>
      <c r="Z150" s="305"/>
      <c r="AA150" s="305"/>
      <c r="AB150" s="305"/>
      <c r="AC150" s="296">
        <v>5000</v>
      </c>
      <c r="AD150" s="297"/>
      <c r="AE150" s="297"/>
      <c r="AF150" s="298"/>
      <c r="AG150" s="299">
        <v>90000</v>
      </c>
      <c r="AH150" s="300"/>
      <c r="AI150" s="300"/>
      <c r="AJ150" s="301"/>
      <c r="AK150" s="287">
        <f>IF(U150="","",AC150+AG150)</f>
        <v>95000</v>
      </c>
      <c r="AL150" s="288"/>
      <c r="AM150" s="288"/>
      <c r="AN150" s="289"/>
      <c r="AO150" s="287">
        <f>IF(U150="","",AK150-AS150)</f>
        <v>93000</v>
      </c>
      <c r="AP150" s="288"/>
      <c r="AQ150" s="288"/>
      <c r="AR150" s="289"/>
      <c r="AS150" s="290">
        <v>2000</v>
      </c>
      <c r="AT150" s="291"/>
      <c r="AU150" s="291"/>
      <c r="AV150" s="292"/>
      <c r="AW150" s="261" t="s">
        <v>164</v>
      </c>
      <c r="AX150" s="262"/>
      <c r="AY150" s="262"/>
      <c r="AZ150" s="263"/>
      <c r="BA150" s="261" t="s">
        <v>165</v>
      </c>
      <c r="BB150" s="262"/>
      <c r="BC150" s="262"/>
      <c r="BD150" s="263"/>
      <c r="BE150" s="26"/>
      <c r="BF150" s="26"/>
    </row>
    <row r="151" spans="1:61" s="24" customFormat="1" ht="15" customHeight="1" x14ac:dyDescent="0.2">
      <c r="A151" s="26"/>
      <c r="B151" s="177">
        <v>2</v>
      </c>
      <c r="C151" s="177">
        <v>2</v>
      </c>
      <c r="D151" s="302" t="s">
        <v>161</v>
      </c>
      <c r="E151" s="302"/>
      <c r="F151" s="302"/>
      <c r="G151" s="302"/>
      <c r="H151" s="302"/>
      <c r="I151" s="302"/>
      <c r="J151" s="302"/>
      <c r="K151" s="302"/>
      <c r="L151" s="302"/>
      <c r="M151" s="302"/>
      <c r="N151" s="302"/>
      <c r="O151" s="303">
        <v>45539</v>
      </c>
      <c r="P151" s="303"/>
      <c r="Q151" s="303"/>
      <c r="R151" s="303">
        <v>45542</v>
      </c>
      <c r="S151" s="303"/>
      <c r="T151" s="303"/>
      <c r="U151" s="304" t="s">
        <v>162</v>
      </c>
      <c r="V151" s="304"/>
      <c r="W151" s="304"/>
      <c r="X151" s="304"/>
      <c r="Y151" s="305" t="s">
        <v>166</v>
      </c>
      <c r="Z151" s="305"/>
      <c r="AA151" s="305"/>
      <c r="AB151" s="305"/>
      <c r="AC151" s="296">
        <v>3500</v>
      </c>
      <c r="AD151" s="297"/>
      <c r="AE151" s="297"/>
      <c r="AF151" s="298"/>
      <c r="AG151" s="299">
        <v>90000</v>
      </c>
      <c r="AH151" s="300"/>
      <c r="AI151" s="300"/>
      <c r="AJ151" s="301"/>
      <c r="AK151" s="287">
        <f>IF(U151="","",AC151+AG151)</f>
        <v>93500</v>
      </c>
      <c r="AL151" s="288"/>
      <c r="AM151" s="288"/>
      <c r="AN151" s="289"/>
      <c r="AO151" s="287">
        <f>IF(U151="","",AK151-AS151)</f>
        <v>93500</v>
      </c>
      <c r="AP151" s="288"/>
      <c r="AQ151" s="288"/>
      <c r="AR151" s="289"/>
      <c r="AS151" s="290"/>
      <c r="AT151" s="291"/>
      <c r="AU151" s="291"/>
      <c r="AV151" s="292"/>
      <c r="AW151" s="261" t="s">
        <v>167</v>
      </c>
      <c r="AX151" s="262"/>
      <c r="AY151" s="262"/>
      <c r="AZ151" s="263"/>
      <c r="BA151" s="131" t="s">
        <v>168</v>
      </c>
      <c r="BB151" s="132"/>
      <c r="BC151" s="132"/>
      <c r="BD151" s="133"/>
      <c r="BE151" s="26"/>
      <c r="BF151" s="26"/>
    </row>
    <row r="152" spans="1:61" s="24" customFormat="1" ht="15" customHeight="1" x14ac:dyDescent="0.2">
      <c r="A152" s="26"/>
      <c r="B152" s="177">
        <v>3</v>
      </c>
      <c r="C152" s="177">
        <v>3</v>
      </c>
      <c r="D152" s="302"/>
      <c r="E152" s="302"/>
      <c r="F152" s="302"/>
      <c r="G152" s="302"/>
      <c r="H152" s="302"/>
      <c r="I152" s="302"/>
      <c r="J152" s="302"/>
      <c r="K152" s="302"/>
      <c r="L152" s="302"/>
      <c r="M152" s="302"/>
      <c r="N152" s="302"/>
      <c r="O152" s="303"/>
      <c r="P152" s="303"/>
      <c r="Q152" s="303"/>
      <c r="R152" s="303"/>
      <c r="S152" s="303"/>
      <c r="T152" s="303"/>
      <c r="U152" s="304"/>
      <c r="V152" s="304"/>
      <c r="W152" s="304"/>
      <c r="X152" s="304"/>
      <c r="Y152" s="305"/>
      <c r="Z152" s="305"/>
      <c r="AA152" s="305"/>
      <c r="AB152" s="305"/>
      <c r="AC152" s="296"/>
      <c r="AD152" s="297"/>
      <c r="AE152" s="297"/>
      <c r="AF152" s="298"/>
      <c r="AG152" s="299"/>
      <c r="AH152" s="300"/>
      <c r="AI152" s="300"/>
      <c r="AJ152" s="301"/>
      <c r="AK152" s="287" t="str">
        <f t="shared" ref="AK152:AK154" si="36">IF(U152="","",AC152+AG152)</f>
        <v/>
      </c>
      <c r="AL152" s="288"/>
      <c r="AM152" s="288"/>
      <c r="AN152" s="289"/>
      <c r="AO152" s="287" t="str">
        <f t="shared" ref="AO152:AO154" si="37">IF(U152="","",AK152-AS152)</f>
        <v/>
      </c>
      <c r="AP152" s="288"/>
      <c r="AQ152" s="288"/>
      <c r="AR152" s="289"/>
      <c r="AS152" s="290"/>
      <c r="AT152" s="291"/>
      <c r="AU152" s="291"/>
      <c r="AV152" s="292"/>
      <c r="AW152" s="261"/>
      <c r="AX152" s="262"/>
      <c r="AY152" s="262"/>
      <c r="AZ152" s="263"/>
      <c r="BA152" s="131"/>
      <c r="BB152" s="132"/>
      <c r="BC152" s="132"/>
      <c r="BD152" s="133"/>
      <c r="BE152" s="26"/>
      <c r="BF152" s="26"/>
    </row>
    <row r="153" spans="1:61" s="24" customFormat="1" ht="15" customHeight="1" x14ac:dyDescent="0.2">
      <c r="A153" s="26"/>
      <c r="B153" s="177">
        <v>4</v>
      </c>
      <c r="C153" s="177"/>
      <c r="D153" s="302"/>
      <c r="E153" s="302"/>
      <c r="F153" s="302"/>
      <c r="G153" s="302"/>
      <c r="H153" s="302"/>
      <c r="I153" s="302"/>
      <c r="J153" s="302"/>
      <c r="K153" s="302"/>
      <c r="L153" s="302"/>
      <c r="M153" s="302"/>
      <c r="N153" s="302"/>
      <c r="O153" s="303"/>
      <c r="P153" s="303"/>
      <c r="Q153" s="303"/>
      <c r="R153" s="303"/>
      <c r="S153" s="303"/>
      <c r="T153" s="303"/>
      <c r="U153" s="304"/>
      <c r="V153" s="304"/>
      <c r="W153" s="304"/>
      <c r="X153" s="304"/>
      <c r="Y153" s="305"/>
      <c r="Z153" s="305"/>
      <c r="AA153" s="305"/>
      <c r="AB153" s="305"/>
      <c r="AC153" s="296"/>
      <c r="AD153" s="297"/>
      <c r="AE153" s="297"/>
      <c r="AF153" s="298"/>
      <c r="AG153" s="299"/>
      <c r="AH153" s="300"/>
      <c r="AI153" s="300"/>
      <c r="AJ153" s="301"/>
      <c r="AK153" s="287" t="str">
        <f t="shared" si="36"/>
        <v/>
      </c>
      <c r="AL153" s="288"/>
      <c r="AM153" s="288"/>
      <c r="AN153" s="289"/>
      <c r="AO153" s="287" t="str">
        <f t="shared" si="37"/>
        <v/>
      </c>
      <c r="AP153" s="288"/>
      <c r="AQ153" s="288"/>
      <c r="AR153" s="289"/>
      <c r="AS153" s="290"/>
      <c r="AT153" s="291"/>
      <c r="AU153" s="291"/>
      <c r="AV153" s="292"/>
      <c r="AW153" s="261"/>
      <c r="AX153" s="262"/>
      <c r="AY153" s="262"/>
      <c r="AZ153" s="263"/>
      <c r="BA153" s="131"/>
      <c r="BB153" s="132"/>
      <c r="BC153" s="132"/>
      <c r="BD153" s="133"/>
      <c r="BE153" s="26"/>
      <c r="BF153" s="26"/>
    </row>
    <row r="154" spans="1:61" s="24" customFormat="1" ht="15" customHeight="1" x14ac:dyDescent="0.2">
      <c r="A154" s="26"/>
      <c r="B154" s="177">
        <v>5</v>
      </c>
      <c r="C154" s="177">
        <v>4</v>
      </c>
      <c r="D154" s="302"/>
      <c r="E154" s="302"/>
      <c r="F154" s="302"/>
      <c r="G154" s="302"/>
      <c r="H154" s="302"/>
      <c r="I154" s="302"/>
      <c r="J154" s="302"/>
      <c r="K154" s="302"/>
      <c r="L154" s="302"/>
      <c r="M154" s="302"/>
      <c r="N154" s="302"/>
      <c r="O154" s="303"/>
      <c r="P154" s="303"/>
      <c r="Q154" s="303"/>
      <c r="R154" s="303"/>
      <c r="S154" s="303"/>
      <c r="T154" s="303"/>
      <c r="U154" s="304"/>
      <c r="V154" s="304"/>
      <c r="W154" s="304"/>
      <c r="X154" s="304"/>
      <c r="Y154" s="305"/>
      <c r="Z154" s="305"/>
      <c r="AA154" s="305"/>
      <c r="AB154" s="305"/>
      <c r="AC154" s="296"/>
      <c r="AD154" s="297"/>
      <c r="AE154" s="297"/>
      <c r="AF154" s="298"/>
      <c r="AG154" s="299"/>
      <c r="AH154" s="300"/>
      <c r="AI154" s="300"/>
      <c r="AJ154" s="301"/>
      <c r="AK154" s="287" t="str">
        <f t="shared" si="36"/>
        <v/>
      </c>
      <c r="AL154" s="288"/>
      <c r="AM154" s="288"/>
      <c r="AN154" s="289"/>
      <c r="AO154" s="287" t="str">
        <f t="shared" si="37"/>
        <v/>
      </c>
      <c r="AP154" s="288"/>
      <c r="AQ154" s="288"/>
      <c r="AR154" s="289"/>
      <c r="AS154" s="290"/>
      <c r="AT154" s="291"/>
      <c r="AU154" s="291"/>
      <c r="AV154" s="292"/>
      <c r="AW154" s="261"/>
      <c r="AX154" s="262"/>
      <c r="AY154" s="262"/>
      <c r="AZ154" s="263"/>
      <c r="BA154" s="131"/>
      <c r="BB154" s="132"/>
      <c r="BC154" s="132"/>
      <c r="BD154" s="133"/>
      <c r="BE154" s="26"/>
      <c r="BF154" s="26"/>
    </row>
    <row r="155" spans="1:61" s="24" customFormat="1" ht="15" customHeight="1" x14ac:dyDescent="0.2">
      <c r="A155" s="26"/>
      <c r="B155" s="177">
        <v>6</v>
      </c>
      <c r="C155" s="177">
        <v>5</v>
      </c>
      <c r="D155" s="302"/>
      <c r="E155" s="302"/>
      <c r="F155" s="302"/>
      <c r="G155" s="302"/>
      <c r="H155" s="302"/>
      <c r="I155" s="302"/>
      <c r="J155" s="302"/>
      <c r="K155" s="302"/>
      <c r="L155" s="302"/>
      <c r="M155" s="302"/>
      <c r="N155" s="302"/>
      <c r="O155" s="303"/>
      <c r="P155" s="303"/>
      <c r="Q155" s="303"/>
      <c r="R155" s="303"/>
      <c r="S155" s="303"/>
      <c r="T155" s="303"/>
      <c r="U155" s="304"/>
      <c r="V155" s="304"/>
      <c r="W155" s="304"/>
      <c r="X155" s="304"/>
      <c r="Y155" s="305"/>
      <c r="Z155" s="305"/>
      <c r="AA155" s="305"/>
      <c r="AB155" s="305"/>
      <c r="AC155" s="296"/>
      <c r="AD155" s="297"/>
      <c r="AE155" s="297"/>
      <c r="AF155" s="298"/>
      <c r="AG155" s="299"/>
      <c r="AH155" s="300"/>
      <c r="AI155" s="300"/>
      <c r="AJ155" s="301"/>
      <c r="AK155" s="287" t="str">
        <f t="shared" ref="AK155:AK159" si="38">IF(U155="","",AC155+AG155)</f>
        <v/>
      </c>
      <c r="AL155" s="288"/>
      <c r="AM155" s="288"/>
      <c r="AN155" s="289"/>
      <c r="AO155" s="287" t="str">
        <f t="shared" ref="AO155:AO159" si="39">IF(U155="","",AK155-AS155)</f>
        <v/>
      </c>
      <c r="AP155" s="288"/>
      <c r="AQ155" s="288"/>
      <c r="AR155" s="289"/>
      <c r="AS155" s="290"/>
      <c r="AT155" s="291"/>
      <c r="AU155" s="291"/>
      <c r="AV155" s="292"/>
      <c r="AW155" s="261"/>
      <c r="AX155" s="262"/>
      <c r="AY155" s="262"/>
      <c r="AZ155" s="263"/>
      <c r="BA155" s="131"/>
      <c r="BB155" s="132"/>
      <c r="BC155" s="132"/>
      <c r="BD155" s="133"/>
      <c r="BE155" s="26"/>
      <c r="BF155" s="26"/>
    </row>
    <row r="156" spans="1:61" s="24" customFormat="1" ht="15" customHeight="1" x14ac:dyDescent="0.2">
      <c r="A156" s="26"/>
      <c r="B156" s="177">
        <v>7</v>
      </c>
      <c r="C156" s="177"/>
      <c r="D156" s="302"/>
      <c r="E156" s="302"/>
      <c r="F156" s="302"/>
      <c r="G156" s="302"/>
      <c r="H156" s="302"/>
      <c r="I156" s="302"/>
      <c r="J156" s="302"/>
      <c r="K156" s="302"/>
      <c r="L156" s="302"/>
      <c r="M156" s="302"/>
      <c r="N156" s="302"/>
      <c r="O156" s="303"/>
      <c r="P156" s="303"/>
      <c r="Q156" s="303"/>
      <c r="R156" s="303"/>
      <c r="S156" s="303"/>
      <c r="T156" s="303"/>
      <c r="U156" s="304"/>
      <c r="V156" s="304"/>
      <c r="W156" s="304"/>
      <c r="X156" s="304"/>
      <c r="Y156" s="305"/>
      <c r="Z156" s="305"/>
      <c r="AA156" s="305"/>
      <c r="AB156" s="305"/>
      <c r="AC156" s="296"/>
      <c r="AD156" s="297"/>
      <c r="AE156" s="297"/>
      <c r="AF156" s="298"/>
      <c r="AG156" s="299"/>
      <c r="AH156" s="300"/>
      <c r="AI156" s="300"/>
      <c r="AJ156" s="301"/>
      <c r="AK156" s="287" t="str">
        <f t="shared" si="38"/>
        <v/>
      </c>
      <c r="AL156" s="288"/>
      <c r="AM156" s="288"/>
      <c r="AN156" s="289"/>
      <c r="AO156" s="287" t="str">
        <f t="shared" si="39"/>
        <v/>
      </c>
      <c r="AP156" s="288"/>
      <c r="AQ156" s="288"/>
      <c r="AR156" s="289"/>
      <c r="AS156" s="290"/>
      <c r="AT156" s="291"/>
      <c r="AU156" s="291"/>
      <c r="AV156" s="292"/>
      <c r="AW156" s="261"/>
      <c r="AX156" s="262"/>
      <c r="AY156" s="262"/>
      <c r="AZ156" s="263"/>
      <c r="BA156" s="131"/>
      <c r="BB156" s="132"/>
      <c r="BC156" s="132"/>
      <c r="BD156" s="133"/>
      <c r="BE156" s="26"/>
      <c r="BF156" s="26"/>
    </row>
    <row r="157" spans="1:61" s="24" customFormat="1" ht="15" customHeight="1" x14ac:dyDescent="0.2">
      <c r="A157" s="26"/>
      <c r="B157" s="177">
        <v>8</v>
      </c>
      <c r="C157" s="177">
        <v>6</v>
      </c>
      <c r="D157" s="302"/>
      <c r="E157" s="302"/>
      <c r="F157" s="302"/>
      <c r="G157" s="302"/>
      <c r="H157" s="302"/>
      <c r="I157" s="302"/>
      <c r="J157" s="302"/>
      <c r="K157" s="302"/>
      <c r="L157" s="302"/>
      <c r="M157" s="302"/>
      <c r="N157" s="302"/>
      <c r="O157" s="303"/>
      <c r="P157" s="303"/>
      <c r="Q157" s="303"/>
      <c r="R157" s="303"/>
      <c r="S157" s="303"/>
      <c r="T157" s="303"/>
      <c r="U157" s="304"/>
      <c r="V157" s="304"/>
      <c r="W157" s="304"/>
      <c r="X157" s="304"/>
      <c r="Y157" s="305"/>
      <c r="Z157" s="305"/>
      <c r="AA157" s="305"/>
      <c r="AB157" s="305"/>
      <c r="AC157" s="296"/>
      <c r="AD157" s="297"/>
      <c r="AE157" s="297"/>
      <c r="AF157" s="298"/>
      <c r="AG157" s="299"/>
      <c r="AH157" s="300"/>
      <c r="AI157" s="300"/>
      <c r="AJ157" s="301"/>
      <c r="AK157" s="287" t="str">
        <f t="shared" si="38"/>
        <v/>
      </c>
      <c r="AL157" s="288"/>
      <c r="AM157" s="288"/>
      <c r="AN157" s="289"/>
      <c r="AO157" s="287" t="str">
        <f t="shared" si="39"/>
        <v/>
      </c>
      <c r="AP157" s="288"/>
      <c r="AQ157" s="288"/>
      <c r="AR157" s="289"/>
      <c r="AS157" s="290"/>
      <c r="AT157" s="291"/>
      <c r="AU157" s="291"/>
      <c r="AV157" s="292"/>
      <c r="AW157" s="261"/>
      <c r="AX157" s="262"/>
      <c r="AY157" s="262"/>
      <c r="AZ157" s="263"/>
      <c r="BA157" s="131"/>
      <c r="BB157" s="132"/>
      <c r="BC157" s="132"/>
      <c r="BD157" s="133"/>
      <c r="BE157" s="26"/>
      <c r="BF157" s="26"/>
    </row>
    <row r="158" spans="1:61" s="24" customFormat="1" ht="15" customHeight="1" x14ac:dyDescent="0.2">
      <c r="A158" s="26"/>
      <c r="B158" s="177">
        <v>9</v>
      </c>
      <c r="C158" s="177">
        <v>7</v>
      </c>
      <c r="D158" s="302"/>
      <c r="E158" s="302"/>
      <c r="F158" s="302"/>
      <c r="G158" s="302"/>
      <c r="H158" s="302"/>
      <c r="I158" s="302"/>
      <c r="J158" s="302"/>
      <c r="K158" s="302"/>
      <c r="L158" s="302"/>
      <c r="M158" s="302"/>
      <c r="N158" s="302"/>
      <c r="O158" s="303"/>
      <c r="P158" s="303"/>
      <c r="Q158" s="303"/>
      <c r="R158" s="303"/>
      <c r="S158" s="303"/>
      <c r="T158" s="303"/>
      <c r="U158" s="304"/>
      <c r="V158" s="304"/>
      <c r="W158" s="304"/>
      <c r="X158" s="304"/>
      <c r="Y158" s="305"/>
      <c r="Z158" s="305"/>
      <c r="AA158" s="305"/>
      <c r="AB158" s="305"/>
      <c r="AC158" s="296"/>
      <c r="AD158" s="297"/>
      <c r="AE158" s="297"/>
      <c r="AF158" s="298"/>
      <c r="AG158" s="299"/>
      <c r="AH158" s="300"/>
      <c r="AI158" s="300"/>
      <c r="AJ158" s="301"/>
      <c r="AK158" s="287" t="str">
        <f t="shared" si="38"/>
        <v/>
      </c>
      <c r="AL158" s="288"/>
      <c r="AM158" s="288"/>
      <c r="AN158" s="289"/>
      <c r="AO158" s="287" t="str">
        <f t="shared" si="39"/>
        <v/>
      </c>
      <c r="AP158" s="288"/>
      <c r="AQ158" s="288"/>
      <c r="AR158" s="289"/>
      <c r="AS158" s="290"/>
      <c r="AT158" s="291"/>
      <c r="AU158" s="291"/>
      <c r="AV158" s="292"/>
      <c r="AW158" s="261"/>
      <c r="AX158" s="262"/>
      <c r="AY158" s="262"/>
      <c r="AZ158" s="263"/>
      <c r="BA158" s="131"/>
      <c r="BB158" s="132"/>
      <c r="BC158" s="132"/>
      <c r="BD158" s="133"/>
      <c r="BE158" s="26"/>
      <c r="BF158" s="26"/>
    </row>
    <row r="159" spans="1:61" s="24" customFormat="1" ht="15" customHeight="1" x14ac:dyDescent="0.2">
      <c r="A159" s="26"/>
      <c r="B159" s="177">
        <v>10</v>
      </c>
      <c r="C159" s="177"/>
      <c r="D159" s="302"/>
      <c r="E159" s="302"/>
      <c r="F159" s="302"/>
      <c r="G159" s="302"/>
      <c r="H159" s="302"/>
      <c r="I159" s="302"/>
      <c r="J159" s="302"/>
      <c r="K159" s="302"/>
      <c r="L159" s="302"/>
      <c r="M159" s="302"/>
      <c r="N159" s="302"/>
      <c r="O159" s="303"/>
      <c r="P159" s="303"/>
      <c r="Q159" s="303"/>
      <c r="R159" s="303"/>
      <c r="S159" s="303"/>
      <c r="T159" s="303"/>
      <c r="U159" s="304"/>
      <c r="V159" s="304"/>
      <c r="W159" s="304"/>
      <c r="X159" s="304"/>
      <c r="Y159" s="305"/>
      <c r="Z159" s="305"/>
      <c r="AA159" s="305"/>
      <c r="AB159" s="305"/>
      <c r="AC159" s="296"/>
      <c r="AD159" s="297"/>
      <c r="AE159" s="297"/>
      <c r="AF159" s="298"/>
      <c r="AG159" s="299"/>
      <c r="AH159" s="300"/>
      <c r="AI159" s="300"/>
      <c r="AJ159" s="301"/>
      <c r="AK159" s="287" t="str">
        <f t="shared" si="38"/>
        <v/>
      </c>
      <c r="AL159" s="288"/>
      <c r="AM159" s="288"/>
      <c r="AN159" s="289"/>
      <c r="AO159" s="287" t="str">
        <f t="shared" si="39"/>
        <v/>
      </c>
      <c r="AP159" s="288"/>
      <c r="AQ159" s="288"/>
      <c r="AR159" s="289"/>
      <c r="AS159" s="290"/>
      <c r="AT159" s="291"/>
      <c r="AU159" s="291"/>
      <c r="AV159" s="292"/>
      <c r="AW159" s="261"/>
      <c r="AX159" s="262"/>
      <c r="AY159" s="262"/>
      <c r="AZ159" s="263"/>
      <c r="BA159" s="131"/>
      <c r="BB159" s="132"/>
      <c r="BC159" s="132"/>
      <c r="BD159" s="133"/>
      <c r="BE159" s="26"/>
      <c r="BF159" s="26"/>
      <c r="BH159" s="307"/>
      <c r="BI159" s="307"/>
    </row>
    <row r="160" spans="1:61" s="24" customFormat="1" ht="15" customHeight="1" x14ac:dyDescent="0.2">
      <c r="A160" s="26"/>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26"/>
      <c r="BE160" s="26"/>
    </row>
    <row r="161" spans="1:58" s="24" customFormat="1" ht="15" customHeight="1" x14ac:dyDescent="0.2">
      <c r="A161" s="26"/>
      <c r="B161" s="8"/>
      <c r="C161" s="188" t="s">
        <v>169</v>
      </c>
      <c r="D161" s="188"/>
      <c r="E161" s="188"/>
      <c r="F161" s="188"/>
      <c r="G161" s="188"/>
      <c r="H161" s="188"/>
      <c r="I161" s="188"/>
      <c r="J161" s="188"/>
      <c r="K161" s="188"/>
      <c r="L161" s="188"/>
      <c r="M161" s="188"/>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26"/>
      <c r="BE161" s="26"/>
    </row>
    <row r="162" spans="1:58" s="24" customFormat="1" ht="15" customHeight="1" x14ac:dyDescent="0.2">
      <c r="A162" s="26"/>
      <c r="B162" s="8"/>
      <c r="C162" s="1"/>
      <c r="D162" s="1"/>
      <c r="E162" s="1"/>
      <c r="F162" s="1"/>
      <c r="G162" s="1"/>
      <c r="H162" s="1"/>
      <c r="I162" s="1"/>
      <c r="J162" s="1"/>
      <c r="K162" s="1"/>
      <c r="L162" s="1"/>
      <c r="M162" s="1"/>
      <c r="O162" s="177" t="s">
        <v>148</v>
      </c>
      <c r="P162" s="177"/>
      <c r="Q162" s="177"/>
      <c r="R162" s="177"/>
      <c r="S162" s="177"/>
      <c r="T162" s="177"/>
      <c r="U162" s="177" t="s">
        <v>170</v>
      </c>
      <c r="V162" s="177"/>
      <c r="W162" s="177"/>
      <c r="X162" s="177"/>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26"/>
      <c r="BE162" s="26"/>
    </row>
    <row r="163" spans="1:58" s="24" customFormat="1" ht="15" customHeight="1" x14ac:dyDescent="0.2">
      <c r="A163" s="26"/>
      <c r="B163" s="177"/>
      <c r="C163" s="177"/>
      <c r="D163" s="177" t="s">
        <v>151</v>
      </c>
      <c r="E163" s="177"/>
      <c r="F163" s="177"/>
      <c r="G163" s="177"/>
      <c r="H163" s="177"/>
      <c r="I163" s="177"/>
      <c r="J163" s="177"/>
      <c r="K163" s="177"/>
      <c r="L163" s="177"/>
      <c r="M163" s="177"/>
      <c r="N163" s="177"/>
      <c r="O163" s="177" t="s">
        <v>152</v>
      </c>
      <c r="P163" s="177"/>
      <c r="Q163" s="177"/>
      <c r="R163" s="177" t="s">
        <v>153</v>
      </c>
      <c r="S163" s="177"/>
      <c r="T163" s="177"/>
      <c r="U163" s="177" t="s">
        <v>154</v>
      </c>
      <c r="V163" s="177"/>
      <c r="W163" s="177"/>
      <c r="X163" s="177"/>
      <c r="Y163" s="177" t="s">
        <v>11</v>
      </c>
      <c r="Z163" s="177"/>
      <c r="AA163" s="177"/>
      <c r="AB163" s="177"/>
      <c r="AC163" s="177" t="s">
        <v>171</v>
      </c>
      <c r="AD163" s="177"/>
      <c r="AE163" s="177"/>
      <c r="AF163" s="177"/>
      <c r="AG163" s="124" t="s">
        <v>172</v>
      </c>
      <c r="AH163" s="125"/>
      <c r="AI163" s="125"/>
      <c r="AJ163" s="126"/>
      <c r="AK163" s="124" t="s">
        <v>173</v>
      </c>
      <c r="AL163" s="125"/>
      <c r="AM163" s="125"/>
      <c r="AN163" s="126"/>
      <c r="AO163" s="124" t="s">
        <v>174</v>
      </c>
      <c r="AP163" s="125"/>
      <c r="AQ163" s="125"/>
      <c r="AR163" s="126"/>
      <c r="AS163" s="124" t="s">
        <v>159</v>
      </c>
      <c r="AT163" s="125"/>
      <c r="AU163" s="125"/>
      <c r="AV163" s="126"/>
      <c r="AW163" s="184" t="s">
        <v>175</v>
      </c>
      <c r="AX163" s="184"/>
      <c r="AY163" s="184"/>
      <c r="AZ163" s="184"/>
      <c r="BA163" s="1"/>
      <c r="BB163" s="1"/>
      <c r="BC163" s="1"/>
      <c r="BD163" s="1"/>
      <c r="BE163" s="26"/>
      <c r="BF163" s="26"/>
    </row>
    <row r="164" spans="1:58" s="24" customFormat="1" ht="15" customHeight="1" x14ac:dyDescent="0.2">
      <c r="A164" s="26"/>
      <c r="B164" s="177">
        <v>1</v>
      </c>
      <c r="C164" s="177"/>
      <c r="D164" s="302" t="s">
        <v>176</v>
      </c>
      <c r="E164" s="302"/>
      <c r="F164" s="302"/>
      <c r="G164" s="302"/>
      <c r="H164" s="302"/>
      <c r="I164" s="302"/>
      <c r="J164" s="302"/>
      <c r="K164" s="302"/>
      <c r="L164" s="302"/>
      <c r="M164" s="302"/>
      <c r="N164" s="302"/>
      <c r="O164" s="303">
        <v>45569</v>
      </c>
      <c r="P164" s="303"/>
      <c r="Q164" s="303"/>
      <c r="R164" s="303">
        <v>45570</v>
      </c>
      <c r="S164" s="303"/>
      <c r="T164" s="303"/>
      <c r="U164" s="304" t="s">
        <v>177</v>
      </c>
      <c r="V164" s="304"/>
      <c r="W164" s="304"/>
      <c r="X164" s="304"/>
      <c r="Y164" s="305" t="s">
        <v>178</v>
      </c>
      <c r="Z164" s="305"/>
      <c r="AA164" s="305"/>
      <c r="AB164" s="305"/>
      <c r="AC164" s="306">
        <v>1600</v>
      </c>
      <c r="AD164" s="306"/>
      <c r="AE164" s="306"/>
      <c r="AF164" s="306"/>
      <c r="AG164" s="290">
        <v>10000</v>
      </c>
      <c r="AH164" s="291"/>
      <c r="AI164" s="291"/>
      <c r="AJ164" s="292"/>
      <c r="AK164" s="308">
        <f t="shared" ref="AK164:AK173" si="40">IF(U164="","",AC164+AG164)</f>
        <v>11600</v>
      </c>
      <c r="AL164" s="309"/>
      <c r="AM164" s="309"/>
      <c r="AN164" s="310"/>
      <c r="AO164" s="287">
        <f t="shared" ref="AO164:AO173" si="41">IF(U164="","",AK164-AS164)</f>
        <v>9600</v>
      </c>
      <c r="AP164" s="288"/>
      <c r="AQ164" s="288"/>
      <c r="AR164" s="289"/>
      <c r="AS164" s="290">
        <v>2000</v>
      </c>
      <c r="AT164" s="291"/>
      <c r="AU164" s="291"/>
      <c r="AV164" s="292"/>
      <c r="AW164" s="304">
        <v>5</v>
      </c>
      <c r="AX164" s="304"/>
      <c r="AY164" s="304"/>
      <c r="AZ164" s="304"/>
      <c r="BA164" s="1"/>
      <c r="BB164" s="1"/>
      <c r="BC164" s="1"/>
      <c r="BD164" s="1"/>
      <c r="BE164" s="26"/>
      <c r="BF164" s="26"/>
    </row>
    <row r="165" spans="1:58" s="24" customFormat="1" ht="15" customHeight="1" x14ac:dyDescent="0.2">
      <c r="A165" s="26"/>
      <c r="B165" s="177">
        <v>2</v>
      </c>
      <c r="C165" s="177">
        <v>2</v>
      </c>
      <c r="D165" s="302" t="s">
        <v>176</v>
      </c>
      <c r="E165" s="302"/>
      <c r="F165" s="302"/>
      <c r="G165" s="302"/>
      <c r="H165" s="302"/>
      <c r="I165" s="302"/>
      <c r="J165" s="302"/>
      <c r="K165" s="302"/>
      <c r="L165" s="302"/>
      <c r="M165" s="302"/>
      <c r="N165" s="302"/>
      <c r="O165" s="303">
        <v>45569</v>
      </c>
      <c r="P165" s="303"/>
      <c r="Q165" s="303"/>
      <c r="R165" s="303">
        <v>45570</v>
      </c>
      <c r="S165" s="303"/>
      <c r="T165" s="303"/>
      <c r="U165" s="304" t="s">
        <v>177</v>
      </c>
      <c r="V165" s="304"/>
      <c r="W165" s="304"/>
      <c r="X165" s="304"/>
      <c r="Y165" s="305" t="s">
        <v>179</v>
      </c>
      <c r="Z165" s="305"/>
      <c r="AA165" s="305"/>
      <c r="AB165" s="305"/>
      <c r="AC165" s="306">
        <v>4500</v>
      </c>
      <c r="AD165" s="306"/>
      <c r="AE165" s="306"/>
      <c r="AF165" s="306"/>
      <c r="AG165" s="290">
        <v>10000</v>
      </c>
      <c r="AH165" s="291"/>
      <c r="AI165" s="291"/>
      <c r="AJ165" s="292"/>
      <c r="AK165" s="308">
        <f t="shared" si="40"/>
        <v>14500</v>
      </c>
      <c r="AL165" s="309"/>
      <c r="AM165" s="309"/>
      <c r="AN165" s="310"/>
      <c r="AO165" s="287">
        <f t="shared" si="41"/>
        <v>12500</v>
      </c>
      <c r="AP165" s="288"/>
      <c r="AQ165" s="288"/>
      <c r="AR165" s="289"/>
      <c r="AS165" s="290">
        <v>2000</v>
      </c>
      <c r="AT165" s="291"/>
      <c r="AU165" s="291"/>
      <c r="AV165" s="292"/>
      <c r="AW165" s="304">
        <v>6</v>
      </c>
      <c r="AX165" s="304"/>
      <c r="AY165" s="304"/>
      <c r="AZ165" s="304"/>
      <c r="BA165" s="1"/>
      <c r="BB165" s="1"/>
      <c r="BC165" s="1"/>
      <c r="BD165" s="1"/>
      <c r="BE165" s="26"/>
      <c r="BF165" s="26"/>
    </row>
    <row r="166" spans="1:58" s="24" customFormat="1" ht="15" customHeight="1" x14ac:dyDescent="0.2">
      <c r="A166" s="26"/>
      <c r="B166" s="177">
        <v>3</v>
      </c>
      <c r="C166" s="177">
        <v>3</v>
      </c>
      <c r="D166" s="302"/>
      <c r="E166" s="302"/>
      <c r="F166" s="302"/>
      <c r="G166" s="302"/>
      <c r="H166" s="302"/>
      <c r="I166" s="302"/>
      <c r="J166" s="302"/>
      <c r="K166" s="302"/>
      <c r="L166" s="302"/>
      <c r="M166" s="302"/>
      <c r="N166" s="302"/>
      <c r="O166" s="303"/>
      <c r="P166" s="303"/>
      <c r="Q166" s="303"/>
      <c r="R166" s="311"/>
      <c r="S166" s="312"/>
      <c r="T166" s="313"/>
      <c r="U166" s="304"/>
      <c r="V166" s="304"/>
      <c r="W166" s="304"/>
      <c r="X166" s="304"/>
      <c r="Y166" s="305"/>
      <c r="Z166" s="305"/>
      <c r="AA166" s="305"/>
      <c r="AB166" s="305"/>
      <c r="AC166" s="306"/>
      <c r="AD166" s="306"/>
      <c r="AE166" s="306"/>
      <c r="AF166" s="306"/>
      <c r="AG166" s="290"/>
      <c r="AH166" s="291"/>
      <c r="AI166" s="291"/>
      <c r="AJ166" s="292"/>
      <c r="AK166" s="308" t="str">
        <f t="shared" si="40"/>
        <v/>
      </c>
      <c r="AL166" s="309"/>
      <c r="AM166" s="309"/>
      <c r="AN166" s="310"/>
      <c r="AO166" s="287" t="str">
        <f t="shared" si="41"/>
        <v/>
      </c>
      <c r="AP166" s="288"/>
      <c r="AQ166" s="288"/>
      <c r="AR166" s="289"/>
      <c r="AS166" s="290"/>
      <c r="AT166" s="291"/>
      <c r="AU166" s="291"/>
      <c r="AV166" s="292"/>
      <c r="AW166" s="304"/>
      <c r="AX166" s="304"/>
      <c r="AY166" s="304"/>
      <c r="AZ166" s="304"/>
      <c r="BA166" s="1"/>
      <c r="BB166" s="1"/>
      <c r="BC166" s="1"/>
      <c r="BD166" s="1"/>
      <c r="BE166" s="26"/>
      <c r="BF166" s="26"/>
    </row>
    <row r="167" spans="1:58" s="24" customFormat="1" ht="15" customHeight="1" x14ac:dyDescent="0.2">
      <c r="A167" s="26"/>
      <c r="B167" s="177">
        <v>4</v>
      </c>
      <c r="C167" s="177"/>
      <c r="D167" s="302"/>
      <c r="E167" s="302"/>
      <c r="F167" s="302"/>
      <c r="G167" s="302"/>
      <c r="H167" s="302"/>
      <c r="I167" s="302"/>
      <c r="J167" s="302"/>
      <c r="K167" s="302"/>
      <c r="L167" s="302"/>
      <c r="M167" s="302"/>
      <c r="N167" s="302"/>
      <c r="O167" s="303"/>
      <c r="P167" s="303"/>
      <c r="Q167" s="303"/>
      <c r="R167" s="303"/>
      <c r="S167" s="303"/>
      <c r="T167" s="303"/>
      <c r="U167" s="304"/>
      <c r="V167" s="304"/>
      <c r="W167" s="304"/>
      <c r="X167" s="304"/>
      <c r="Y167" s="305"/>
      <c r="Z167" s="305"/>
      <c r="AA167" s="305"/>
      <c r="AB167" s="305"/>
      <c r="AC167" s="306"/>
      <c r="AD167" s="306"/>
      <c r="AE167" s="306"/>
      <c r="AF167" s="306"/>
      <c r="AG167" s="290"/>
      <c r="AH167" s="291"/>
      <c r="AI167" s="291"/>
      <c r="AJ167" s="292"/>
      <c r="AK167" s="308" t="str">
        <f t="shared" si="40"/>
        <v/>
      </c>
      <c r="AL167" s="309"/>
      <c r="AM167" s="309"/>
      <c r="AN167" s="310"/>
      <c r="AO167" s="287" t="str">
        <f t="shared" si="41"/>
        <v/>
      </c>
      <c r="AP167" s="288"/>
      <c r="AQ167" s="288"/>
      <c r="AR167" s="289"/>
      <c r="AS167" s="290"/>
      <c r="AT167" s="291"/>
      <c r="AU167" s="291"/>
      <c r="AV167" s="292"/>
      <c r="AW167" s="304"/>
      <c r="AX167" s="304"/>
      <c r="AY167" s="304"/>
      <c r="AZ167" s="304"/>
      <c r="BA167" s="1"/>
      <c r="BB167" s="1"/>
      <c r="BC167" s="1"/>
      <c r="BD167" s="1"/>
      <c r="BE167" s="26"/>
      <c r="BF167" s="26"/>
    </row>
    <row r="168" spans="1:58" s="24" customFormat="1" ht="15" customHeight="1" x14ac:dyDescent="0.2">
      <c r="A168" s="26"/>
      <c r="B168" s="177">
        <v>5</v>
      </c>
      <c r="C168" s="177">
        <v>4</v>
      </c>
      <c r="D168" s="302"/>
      <c r="E168" s="302"/>
      <c r="F168" s="302"/>
      <c r="G168" s="302"/>
      <c r="H168" s="302"/>
      <c r="I168" s="302"/>
      <c r="J168" s="302"/>
      <c r="K168" s="302"/>
      <c r="L168" s="302"/>
      <c r="M168" s="302"/>
      <c r="N168" s="302"/>
      <c r="O168" s="303"/>
      <c r="P168" s="303"/>
      <c r="Q168" s="303"/>
      <c r="R168" s="311"/>
      <c r="S168" s="312"/>
      <c r="T168" s="313"/>
      <c r="U168" s="304"/>
      <c r="V168" s="304"/>
      <c r="W168" s="304"/>
      <c r="X168" s="304"/>
      <c r="Y168" s="305"/>
      <c r="Z168" s="305"/>
      <c r="AA168" s="305"/>
      <c r="AB168" s="305"/>
      <c r="AC168" s="306"/>
      <c r="AD168" s="306"/>
      <c r="AE168" s="306"/>
      <c r="AF168" s="306"/>
      <c r="AG168" s="290"/>
      <c r="AH168" s="291"/>
      <c r="AI168" s="291"/>
      <c r="AJ168" s="292"/>
      <c r="AK168" s="308" t="str">
        <f t="shared" si="40"/>
        <v/>
      </c>
      <c r="AL168" s="309"/>
      <c r="AM168" s="309"/>
      <c r="AN168" s="310"/>
      <c r="AO168" s="287" t="str">
        <f t="shared" si="41"/>
        <v/>
      </c>
      <c r="AP168" s="288"/>
      <c r="AQ168" s="288"/>
      <c r="AR168" s="289"/>
      <c r="AS168" s="290"/>
      <c r="AT168" s="291"/>
      <c r="AU168" s="291"/>
      <c r="AV168" s="292"/>
      <c r="AW168" s="304"/>
      <c r="AX168" s="304"/>
      <c r="AY168" s="304"/>
      <c r="AZ168" s="304"/>
      <c r="BA168" s="1"/>
      <c r="BB168" s="1"/>
      <c r="BC168" s="1"/>
      <c r="BD168" s="1"/>
      <c r="BE168" s="26"/>
      <c r="BF168" s="26"/>
    </row>
    <row r="169" spans="1:58" s="24" customFormat="1" ht="15" customHeight="1" x14ac:dyDescent="0.2">
      <c r="A169" s="26"/>
      <c r="B169" s="177">
        <v>6</v>
      </c>
      <c r="C169" s="177">
        <v>5</v>
      </c>
      <c r="D169" s="302"/>
      <c r="E169" s="302"/>
      <c r="F169" s="302"/>
      <c r="G169" s="302"/>
      <c r="H169" s="302"/>
      <c r="I169" s="302"/>
      <c r="J169" s="302"/>
      <c r="K169" s="302"/>
      <c r="L169" s="302"/>
      <c r="M169" s="302"/>
      <c r="N169" s="302"/>
      <c r="O169" s="303"/>
      <c r="P169" s="303"/>
      <c r="Q169" s="303"/>
      <c r="R169" s="303"/>
      <c r="S169" s="303"/>
      <c r="T169" s="303"/>
      <c r="U169" s="304"/>
      <c r="V169" s="304"/>
      <c r="W169" s="304"/>
      <c r="X169" s="304"/>
      <c r="Y169" s="305"/>
      <c r="Z169" s="305"/>
      <c r="AA169" s="305"/>
      <c r="AB169" s="305"/>
      <c r="AC169" s="306"/>
      <c r="AD169" s="306"/>
      <c r="AE169" s="306"/>
      <c r="AF169" s="306"/>
      <c r="AG169" s="290"/>
      <c r="AH169" s="291"/>
      <c r="AI169" s="291"/>
      <c r="AJ169" s="292"/>
      <c r="AK169" s="308" t="str">
        <f t="shared" si="40"/>
        <v/>
      </c>
      <c r="AL169" s="309"/>
      <c r="AM169" s="309"/>
      <c r="AN169" s="310"/>
      <c r="AO169" s="287" t="str">
        <f t="shared" si="41"/>
        <v/>
      </c>
      <c r="AP169" s="288"/>
      <c r="AQ169" s="288"/>
      <c r="AR169" s="289"/>
      <c r="AS169" s="290"/>
      <c r="AT169" s="291"/>
      <c r="AU169" s="291"/>
      <c r="AV169" s="292"/>
      <c r="AW169" s="304"/>
      <c r="AX169" s="304"/>
      <c r="AY169" s="304"/>
      <c r="AZ169" s="304"/>
      <c r="BA169" s="1"/>
      <c r="BB169" s="1"/>
      <c r="BC169" s="1"/>
      <c r="BD169" s="1"/>
      <c r="BE169" s="26"/>
      <c r="BF169" s="26"/>
    </row>
    <row r="170" spans="1:58" s="24" customFormat="1" ht="15" customHeight="1" x14ac:dyDescent="0.2">
      <c r="A170" s="26"/>
      <c r="B170" s="177">
        <v>7</v>
      </c>
      <c r="C170" s="177"/>
      <c r="D170" s="302"/>
      <c r="E170" s="302"/>
      <c r="F170" s="302"/>
      <c r="G170" s="302"/>
      <c r="H170" s="302"/>
      <c r="I170" s="302"/>
      <c r="J170" s="302"/>
      <c r="K170" s="302"/>
      <c r="L170" s="302"/>
      <c r="M170" s="302"/>
      <c r="N170" s="302"/>
      <c r="O170" s="303"/>
      <c r="P170" s="303"/>
      <c r="Q170" s="303"/>
      <c r="R170" s="311"/>
      <c r="S170" s="312"/>
      <c r="T170" s="313"/>
      <c r="U170" s="304"/>
      <c r="V170" s="304"/>
      <c r="W170" s="304"/>
      <c r="X170" s="304"/>
      <c r="Y170" s="305"/>
      <c r="Z170" s="305"/>
      <c r="AA170" s="305"/>
      <c r="AB170" s="305"/>
      <c r="AC170" s="306"/>
      <c r="AD170" s="306"/>
      <c r="AE170" s="306"/>
      <c r="AF170" s="306"/>
      <c r="AG170" s="290"/>
      <c r="AH170" s="291"/>
      <c r="AI170" s="291"/>
      <c r="AJ170" s="292"/>
      <c r="AK170" s="308" t="str">
        <f t="shared" si="40"/>
        <v/>
      </c>
      <c r="AL170" s="309"/>
      <c r="AM170" s="309"/>
      <c r="AN170" s="310"/>
      <c r="AO170" s="287" t="str">
        <f t="shared" si="41"/>
        <v/>
      </c>
      <c r="AP170" s="288"/>
      <c r="AQ170" s="288"/>
      <c r="AR170" s="289"/>
      <c r="AS170" s="290"/>
      <c r="AT170" s="291"/>
      <c r="AU170" s="291"/>
      <c r="AV170" s="292"/>
      <c r="AW170" s="304"/>
      <c r="AX170" s="304"/>
      <c r="AY170" s="304"/>
      <c r="AZ170" s="304"/>
      <c r="BA170" s="1"/>
      <c r="BB170" s="1"/>
      <c r="BC170" s="1"/>
      <c r="BD170" s="1"/>
      <c r="BE170" s="26"/>
      <c r="BF170" s="26"/>
    </row>
    <row r="171" spans="1:58" s="24" customFormat="1" ht="15" customHeight="1" x14ac:dyDescent="0.2">
      <c r="A171" s="26"/>
      <c r="B171" s="177">
        <v>8</v>
      </c>
      <c r="C171" s="177">
        <v>6</v>
      </c>
      <c r="D171" s="302"/>
      <c r="E171" s="302"/>
      <c r="F171" s="302"/>
      <c r="G171" s="302"/>
      <c r="H171" s="302"/>
      <c r="I171" s="302"/>
      <c r="J171" s="302"/>
      <c r="K171" s="302"/>
      <c r="L171" s="302"/>
      <c r="M171" s="302"/>
      <c r="N171" s="302"/>
      <c r="O171" s="303"/>
      <c r="P171" s="303"/>
      <c r="Q171" s="303"/>
      <c r="R171" s="303"/>
      <c r="S171" s="303"/>
      <c r="T171" s="303"/>
      <c r="U171" s="304"/>
      <c r="V171" s="304"/>
      <c r="W171" s="304"/>
      <c r="X171" s="304"/>
      <c r="Y171" s="305"/>
      <c r="Z171" s="305"/>
      <c r="AA171" s="305"/>
      <c r="AB171" s="305"/>
      <c r="AC171" s="306"/>
      <c r="AD171" s="306"/>
      <c r="AE171" s="306"/>
      <c r="AF171" s="306"/>
      <c r="AG171" s="290"/>
      <c r="AH171" s="291"/>
      <c r="AI171" s="291"/>
      <c r="AJ171" s="292"/>
      <c r="AK171" s="308" t="str">
        <f t="shared" si="40"/>
        <v/>
      </c>
      <c r="AL171" s="309"/>
      <c r="AM171" s="309"/>
      <c r="AN171" s="310"/>
      <c r="AO171" s="287" t="str">
        <f t="shared" si="41"/>
        <v/>
      </c>
      <c r="AP171" s="288"/>
      <c r="AQ171" s="288"/>
      <c r="AR171" s="289"/>
      <c r="AS171" s="290"/>
      <c r="AT171" s="291"/>
      <c r="AU171" s="291"/>
      <c r="AV171" s="292"/>
      <c r="AW171" s="304"/>
      <c r="AX171" s="304"/>
      <c r="AY171" s="304"/>
      <c r="AZ171" s="304"/>
      <c r="BA171" s="1"/>
      <c r="BB171" s="1"/>
      <c r="BC171" s="1"/>
      <c r="BD171" s="1"/>
      <c r="BE171" s="26"/>
      <c r="BF171" s="26"/>
    </row>
    <row r="172" spans="1:58" s="24" customFormat="1" ht="15" customHeight="1" x14ac:dyDescent="0.2">
      <c r="A172" s="26"/>
      <c r="B172" s="177">
        <v>9</v>
      </c>
      <c r="C172" s="177">
        <v>7</v>
      </c>
      <c r="D172" s="302"/>
      <c r="E172" s="302"/>
      <c r="F172" s="302"/>
      <c r="G172" s="302"/>
      <c r="H172" s="302"/>
      <c r="I172" s="302"/>
      <c r="J172" s="302"/>
      <c r="K172" s="302"/>
      <c r="L172" s="302"/>
      <c r="M172" s="302"/>
      <c r="N172" s="302"/>
      <c r="O172" s="303"/>
      <c r="P172" s="303"/>
      <c r="Q172" s="303"/>
      <c r="R172" s="311"/>
      <c r="S172" s="312"/>
      <c r="T172" s="313"/>
      <c r="U172" s="304"/>
      <c r="V172" s="304"/>
      <c r="W172" s="304"/>
      <c r="X172" s="304"/>
      <c r="Y172" s="305"/>
      <c r="Z172" s="305"/>
      <c r="AA172" s="305"/>
      <c r="AB172" s="305"/>
      <c r="AC172" s="306"/>
      <c r="AD172" s="306"/>
      <c r="AE172" s="306"/>
      <c r="AF172" s="306"/>
      <c r="AG172" s="290"/>
      <c r="AH172" s="291"/>
      <c r="AI172" s="291"/>
      <c r="AJ172" s="292"/>
      <c r="AK172" s="308" t="str">
        <f t="shared" si="40"/>
        <v/>
      </c>
      <c r="AL172" s="309"/>
      <c r="AM172" s="309"/>
      <c r="AN172" s="310"/>
      <c r="AO172" s="287" t="str">
        <f t="shared" si="41"/>
        <v/>
      </c>
      <c r="AP172" s="288"/>
      <c r="AQ172" s="288"/>
      <c r="AR172" s="289"/>
      <c r="AS172" s="290"/>
      <c r="AT172" s="291"/>
      <c r="AU172" s="291"/>
      <c r="AV172" s="292"/>
      <c r="AW172" s="304"/>
      <c r="AX172" s="304"/>
      <c r="AY172" s="304"/>
      <c r="AZ172" s="304"/>
      <c r="BA172" s="1"/>
      <c r="BB172" s="1"/>
      <c r="BC172" s="1"/>
      <c r="BD172" s="1"/>
      <c r="BE172" s="26"/>
      <c r="BF172" s="26"/>
    </row>
    <row r="173" spans="1:58" s="24" customFormat="1" ht="15" customHeight="1" x14ac:dyDescent="0.2">
      <c r="A173" s="26"/>
      <c r="B173" s="177">
        <v>10</v>
      </c>
      <c r="C173" s="177"/>
      <c r="D173" s="302"/>
      <c r="E173" s="302"/>
      <c r="F173" s="302"/>
      <c r="G173" s="302"/>
      <c r="H173" s="302"/>
      <c r="I173" s="302"/>
      <c r="J173" s="302"/>
      <c r="K173" s="302"/>
      <c r="L173" s="302"/>
      <c r="M173" s="302"/>
      <c r="N173" s="302"/>
      <c r="O173" s="303"/>
      <c r="P173" s="303"/>
      <c r="Q173" s="303"/>
      <c r="R173" s="303"/>
      <c r="S173" s="303"/>
      <c r="T173" s="303"/>
      <c r="U173" s="304"/>
      <c r="V173" s="304"/>
      <c r="W173" s="304"/>
      <c r="X173" s="304"/>
      <c r="Y173" s="305"/>
      <c r="Z173" s="305"/>
      <c r="AA173" s="305"/>
      <c r="AB173" s="305"/>
      <c r="AC173" s="306"/>
      <c r="AD173" s="306"/>
      <c r="AE173" s="306"/>
      <c r="AF173" s="306"/>
      <c r="AG173" s="290"/>
      <c r="AH173" s="291"/>
      <c r="AI173" s="291"/>
      <c r="AJ173" s="292"/>
      <c r="AK173" s="308" t="str">
        <f t="shared" si="40"/>
        <v/>
      </c>
      <c r="AL173" s="309"/>
      <c r="AM173" s="309"/>
      <c r="AN173" s="310"/>
      <c r="AO173" s="287" t="str">
        <f t="shared" si="41"/>
        <v/>
      </c>
      <c r="AP173" s="288"/>
      <c r="AQ173" s="288"/>
      <c r="AR173" s="289"/>
      <c r="AS173" s="290"/>
      <c r="AT173" s="291"/>
      <c r="AU173" s="291"/>
      <c r="AV173" s="292"/>
      <c r="AW173" s="304"/>
      <c r="AX173" s="304"/>
      <c r="AY173" s="304"/>
      <c r="AZ173" s="304"/>
      <c r="BA173" s="26"/>
      <c r="BB173" s="26"/>
      <c r="BC173" s="26"/>
      <c r="BD173" s="26"/>
      <c r="BE173" s="26"/>
      <c r="BF173" s="26"/>
    </row>
    <row r="174" spans="1:58" s="24" customFormat="1" ht="15"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1:58" s="24" customFormat="1" ht="15"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1:58" s="24" customFormat="1" ht="15" customHeight="1" x14ac:dyDescent="0.2">
      <c r="A176" s="26"/>
      <c r="B176" s="24" t="s">
        <v>180</v>
      </c>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26"/>
      <c r="BD176" s="26"/>
      <c r="BE176" s="26"/>
    </row>
    <row r="177" spans="1:57" s="24" customFormat="1" ht="15" customHeight="1" thickBot="1" x14ac:dyDescent="0.25">
      <c r="A177" s="26"/>
      <c r="B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26"/>
      <c r="BD177" s="26"/>
      <c r="BE177" s="26"/>
    </row>
    <row r="178" spans="1:57" s="24" customFormat="1" ht="32.25" customHeight="1" x14ac:dyDescent="0.2">
      <c r="A178" s="26"/>
      <c r="B178" s="322" t="s">
        <v>181</v>
      </c>
      <c r="C178" s="323"/>
      <c r="D178" s="323"/>
      <c r="E178" s="323"/>
      <c r="F178" s="323"/>
      <c r="G178" s="323"/>
      <c r="H178" s="323"/>
      <c r="I178" s="323"/>
      <c r="J178" s="323"/>
      <c r="K178" s="323"/>
      <c r="L178" s="324" t="s">
        <v>182</v>
      </c>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4"/>
      <c r="AL178" s="324"/>
      <c r="AM178" s="324"/>
      <c r="AN178" s="324"/>
      <c r="AO178" s="324"/>
      <c r="AP178" s="324"/>
      <c r="AQ178" s="324"/>
      <c r="AR178" s="324"/>
      <c r="AS178" s="324"/>
      <c r="AT178" s="324"/>
      <c r="AU178" s="324"/>
      <c r="AV178" s="324"/>
      <c r="AW178" s="324"/>
      <c r="AX178" s="324"/>
      <c r="AY178" s="324"/>
      <c r="AZ178" s="325"/>
      <c r="BA178" s="26"/>
      <c r="BB178" s="26"/>
      <c r="BC178" s="26"/>
    </row>
    <row r="179" spans="1:57" s="24" customFormat="1" ht="33.75" customHeight="1" thickBot="1" x14ac:dyDescent="0.25">
      <c r="A179" s="26"/>
      <c r="B179" s="326" t="s">
        <v>183</v>
      </c>
      <c r="C179" s="327"/>
      <c r="D179" s="327"/>
      <c r="E179" s="327"/>
      <c r="F179" s="327"/>
      <c r="G179" s="327"/>
      <c r="H179" s="327"/>
      <c r="I179" s="327"/>
      <c r="J179" s="327"/>
      <c r="K179" s="327"/>
      <c r="L179" s="328" t="s">
        <v>184</v>
      </c>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9"/>
      <c r="BA179" s="26"/>
      <c r="BB179" s="26"/>
      <c r="BC179" s="26"/>
    </row>
    <row r="180" spans="1:57" s="24" customFormat="1" ht="15"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1:57" s="24" customFormat="1" ht="15"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1:57" s="24" customFormat="1" ht="15"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1:57" s="24" customFormat="1" ht="15"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1:57" s="11" customFormat="1" ht="4.5" customHeight="1" x14ac:dyDescent="0.2">
      <c r="B184" s="24"/>
    </row>
    <row r="185" spans="1:57" s="24" customFormat="1" ht="15" customHeight="1" x14ac:dyDescent="0.2">
      <c r="A185" s="24" t="s">
        <v>185</v>
      </c>
    </row>
    <row r="186" spans="1:57" s="11" customFormat="1" ht="4.5" customHeight="1" thickBot="1" x14ac:dyDescent="0.25">
      <c r="B186" s="24"/>
    </row>
    <row r="187" spans="1:57" s="24" customFormat="1" ht="15" customHeight="1" x14ac:dyDescent="0.2">
      <c r="C187" s="204" t="s">
        <v>186</v>
      </c>
      <c r="D187" s="205"/>
      <c r="E187" s="205"/>
      <c r="F187" s="205"/>
      <c r="G187" s="205"/>
      <c r="H187" s="205"/>
      <c r="I187" s="205"/>
      <c r="J187" s="337"/>
      <c r="K187" s="338" t="s">
        <v>187</v>
      </c>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38"/>
      <c r="AY187" s="338"/>
      <c r="AZ187" s="338"/>
      <c r="BA187" s="339"/>
    </row>
    <row r="188" spans="1:57" s="24" customFormat="1" ht="15" customHeight="1" thickBot="1" x14ac:dyDescent="0.25">
      <c r="C188" s="340" t="s">
        <v>188</v>
      </c>
      <c r="D188" s="341"/>
      <c r="E188" s="341"/>
      <c r="F188" s="341"/>
      <c r="G188" s="341"/>
      <c r="H188" s="341"/>
      <c r="I188" s="341"/>
      <c r="J188" s="342"/>
      <c r="K188" s="343" t="s">
        <v>189</v>
      </c>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4"/>
    </row>
    <row r="189" spans="1:57" s="24" customFormat="1" ht="15" customHeight="1" x14ac:dyDescent="0.2">
      <c r="C189" s="345"/>
      <c r="D189" s="346"/>
      <c r="E189" s="346"/>
      <c r="F189" s="346"/>
      <c r="G189" s="346"/>
      <c r="H189" s="346"/>
      <c r="I189" s="346"/>
      <c r="J189" s="347"/>
      <c r="K189" s="204" t="s">
        <v>190</v>
      </c>
      <c r="L189" s="205"/>
      <c r="M189" s="205"/>
      <c r="N189" s="205"/>
      <c r="O189" s="205"/>
      <c r="P189" s="205"/>
      <c r="Q189" s="205"/>
      <c r="R189" s="206"/>
      <c r="S189" s="321" t="s">
        <v>154</v>
      </c>
      <c r="T189" s="205"/>
      <c r="U189" s="205"/>
      <c r="V189" s="205"/>
      <c r="W189" s="206"/>
      <c r="X189" s="321" t="s">
        <v>11</v>
      </c>
      <c r="Y189" s="205"/>
      <c r="Z189" s="205"/>
      <c r="AA189" s="205"/>
      <c r="AB189" s="206"/>
      <c r="AC189" s="321" t="s">
        <v>191</v>
      </c>
      <c r="AD189" s="205"/>
      <c r="AE189" s="205"/>
      <c r="AF189" s="205"/>
      <c r="AG189" s="205"/>
      <c r="AH189" s="205"/>
      <c r="AI189" s="205"/>
      <c r="AJ189" s="206"/>
      <c r="AK189" s="321" t="s">
        <v>192</v>
      </c>
      <c r="AL189" s="205"/>
      <c r="AM189" s="205"/>
      <c r="AN189" s="205"/>
      <c r="AO189" s="206"/>
      <c r="AP189" s="321" t="s">
        <v>193</v>
      </c>
      <c r="AQ189" s="205"/>
      <c r="AR189" s="205"/>
      <c r="AS189" s="205"/>
      <c r="AT189" s="206"/>
      <c r="AU189" s="348" t="s">
        <v>194</v>
      </c>
      <c r="AV189" s="348"/>
      <c r="AW189" s="348"/>
      <c r="AX189" s="348"/>
      <c r="AY189" s="348"/>
      <c r="AZ189" s="348"/>
      <c r="BA189" s="349"/>
    </row>
    <row r="190" spans="1:57" s="24" customFormat="1" ht="15" customHeight="1" x14ac:dyDescent="0.2">
      <c r="C190" s="318" t="s">
        <v>195</v>
      </c>
      <c r="D190" s="319"/>
      <c r="E190" s="319"/>
      <c r="F190" s="319"/>
      <c r="G190" s="319"/>
      <c r="H190" s="319"/>
      <c r="I190" s="319"/>
      <c r="J190" s="320"/>
      <c r="K190" s="330" t="s">
        <v>196</v>
      </c>
      <c r="L190" s="331"/>
      <c r="M190" s="331"/>
      <c r="N190" s="331"/>
      <c r="O190" s="331"/>
      <c r="P190" s="331"/>
      <c r="Q190" s="331"/>
      <c r="R190" s="332"/>
      <c r="S190" s="333" t="s">
        <v>197</v>
      </c>
      <c r="T190" s="331"/>
      <c r="U190" s="331"/>
      <c r="V190" s="331"/>
      <c r="W190" s="332"/>
      <c r="X190" s="333" t="s">
        <v>198</v>
      </c>
      <c r="Y190" s="331"/>
      <c r="Z190" s="331"/>
      <c r="AA190" s="331"/>
      <c r="AB190" s="332"/>
      <c r="AC190" s="333" t="s">
        <v>199</v>
      </c>
      <c r="AD190" s="331"/>
      <c r="AE190" s="331"/>
      <c r="AF190" s="331"/>
      <c r="AG190" s="331"/>
      <c r="AH190" s="331"/>
      <c r="AI190" s="331"/>
      <c r="AJ190" s="332"/>
      <c r="AK190" s="333" t="s">
        <v>200</v>
      </c>
      <c r="AL190" s="331"/>
      <c r="AM190" s="331"/>
      <c r="AN190" s="331"/>
      <c r="AO190" s="332"/>
      <c r="AP190" s="333" t="s">
        <v>200</v>
      </c>
      <c r="AQ190" s="331"/>
      <c r="AR190" s="331"/>
      <c r="AS190" s="331"/>
      <c r="AT190" s="332"/>
      <c r="AU190" s="334" t="s">
        <v>201</v>
      </c>
      <c r="AV190" s="335"/>
      <c r="AW190" s="335"/>
      <c r="AX190" s="335"/>
      <c r="AY190" s="335"/>
      <c r="AZ190" s="335"/>
      <c r="BA190" s="336"/>
    </row>
    <row r="191" spans="1:57" s="24" customFormat="1" ht="15" customHeight="1" thickBot="1" x14ac:dyDescent="0.25">
      <c r="C191" s="340" t="s">
        <v>202</v>
      </c>
      <c r="D191" s="341"/>
      <c r="E191" s="341"/>
      <c r="F191" s="341"/>
      <c r="G191" s="341"/>
      <c r="H191" s="341"/>
      <c r="I191" s="341"/>
      <c r="J191" s="342"/>
      <c r="K191" s="355" t="s">
        <v>203</v>
      </c>
      <c r="L191" s="316"/>
      <c r="M191" s="316"/>
      <c r="N191" s="316"/>
      <c r="O191" s="316"/>
      <c r="P191" s="316"/>
      <c r="Q191" s="316"/>
      <c r="R191" s="317"/>
      <c r="S191" s="315" t="s">
        <v>204</v>
      </c>
      <c r="T191" s="316"/>
      <c r="U191" s="316"/>
      <c r="V191" s="316"/>
      <c r="W191" s="317"/>
      <c r="X191" s="315" t="s">
        <v>205</v>
      </c>
      <c r="Y191" s="316"/>
      <c r="Z191" s="316"/>
      <c r="AA191" s="316"/>
      <c r="AB191" s="317"/>
      <c r="AC191" s="315" t="s">
        <v>206</v>
      </c>
      <c r="AD191" s="316"/>
      <c r="AE191" s="316"/>
      <c r="AF191" s="316"/>
      <c r="AG191" s="316"/>
      <c r="AH191" s="316"/>
      <c r="AI191" s="316"/>
      <c r="AJ191" s="317"/>
      <c r="AK191" s="315" t="s">
        <v>207</v>
      </c>
      <c r="AL191" s="316"/>
      <c r="AM191" s="316"/>
      <c r="AN191" s="316"/>
      <c r="AO191" s="317"/>
      <c r="AP191" s="315" t="s">
        <v>207</v>
      </c>
      <c r="AQ191" s="316"/>
      <c r="AR191" s="316"/>
      <c r="AS191" s="316"/>
      <c r="AT191" s="317"/>
      <c r="AU191" s="353" t="s">
        <v>208</v>
      </c>
      <c r="AV191" s="343"/>
      <c r="AW191" s="343"/>
      <c r="AX191" s="343"/>
      <c r="AY191" s="343"/>
      <c r="AZ191" s="343"/>
      <c r="BA191" s="344"/>
    </row>
    <row r="192" spans="1:57" s="11" customFormat="1" ht="15.75" customHeight="1" x14ac:dyDescent="0.2">
      <c r="B192" s="24"/>
    </row>
    <row r="193" spans="1:35" x14ac:dyDescent="0.2">
      <c r="A193" s="188" t="s">
        <v>209</v>
      </c>
      <c r="B193" s="188"/>
      <c r="C193" s="188"/>
      <c r="D193" s="188"/>
      <c r="E193" s="188"/>
    </row>
    <row r="195" spans="1:35" x14ac:dyDescent="0.2">
      <c r="B195" s="130" t="s">
        <v>210</v>
      </c>
      <c r="C195" s="130"/>
      <c r="D195" s="130"/>
      <c r="E195" s="130"/>
      <c r="F195" s="130"/>
      <c r="G195" s="354" t="s">
        <v>205</v>
      </c>
      <c r="H195" s="354"/>
      <c r="I195" s="354"/>
      <c r="J195" s="354"/>
      <c r="K195" s="354"/>
      <c r="L195" s="354"/>
      <c r="M195" s="354"/>
      <c r="N195" s="130" t="s">
        <v>211</v>
      </c>
      <c r="O195" s="130"/>
      <c r="P195" s="130"/>
      <c r="Q195" s="130"/>
      <c r="R195" s="354" t="s">
        <v>212</v>
      </c>
      <c r="S195" s="354"/>
      <c r="T195" s="354"/>
      <c r="U195" s="354"/>
      <c r="V195" s="354"/>
      <c r="W195" s="354"/>
      <c r="X195" s="354"/>
    </row>
    <row r="196" spans="1:35" x14ac:dyDescent="0.2">
      <c r="B196" s="2"/>
      <c r="C196" s="130" t="s">
        <v>213</v>
      </c>
      <c r="D196" s="130"/>
      <c r="E196" s="130"/>
      <c r="F196" s="130"/>
      <c r="G196" s="354" t="s">
        <v>198</v>
      </c>
      <c r="H196" s="354"/>
      <c r="I196" s="354"/>
      <c r="J196" s="354"/>
      <c r="K196" s="354"/>
      <c r="L196" s="354"/>
      <c r="M196" s="354"/>
      <c r="N196" s="130" t="s">
        <v>211</v>
      </c>
      <c r="O196" s="130"/>
      <c r="P196" s="130"/>
      <c r="Q196" s="130"/>
      <c r="R196" s="354" t="s">
        <v>207</v>
      </c>
      <c r="S196" s="354"/>
      <c r="T196" s="354"/>
      <c r="U196" s="354"/>
      <c r="V196" s="354"/>
      <c r="W196" s="354"/>
      <c r="X196" s="354"/>
    </row>
    <row r="197" spans="1:35" s="11" customFormat="1" ht="15.75" customHeight="1" x14ac:dyDescent="0.2">
      <c r="B197" s="24"/>
    </row>
    <row r="198" spans="1:35" s="11" customFormat="1" ht="15" customHeight="1" x14ac:dyDescent="0.2">
      <c r="B198" s="24"/>
    </row>
    <row r="199" spans="1:35" s="24" customFormat="1" ht="15" customHeight="1" thickBot="1" x14ac:dyDescent="0.25">
      <c r="A199" s="356" t="s">
        <v>214</v>
      </c>
      <c r="B199" s="356"/>
      <c r="C199" s="356"/>
      <c r="D199" s="356"/>
      <c r="E199" s="356"/>
      <c r="F199" s="356"/>
      <c r="G199" s="356"/>
      <c r="H199" s="356"/>
      <c r="I199" s="356"/>
      <c r="J199" s="356"/>
      <c r="K199" s="356"/>
      <c r="L199" s="356"/>
      <c r="M199" s="356"/>
      <c r="N199" s="356"/>
    </row>
    <row r="200" spans="1:35" s="11" customFormat="1" ht="17.25" customHeight="1" x14ac:dyDescent="0.2">
      <c r="B200" s="24"/>
      <c r="C200" s="37"/>
      <c r="D200" s="357" t="s">
        <v>215</v>
      </c>
      <c r="E200" s="357"/>
      <c r="F200" s="357"/>
      <c r="G200" s="357"/>
      <c r="H200" s="357"/>
      <c r="I200" s="357"/>
      <c r="J200" s="357"/>
      <c r="K200" s="357"/>
      <c r="L200" s="357"/>
      <c r="M200" s="357"/>
      <c r="N200" s="357"/>
      <c r="O200" s="357"/>
      <c r="P200" s="314" t="s">
        <v>216</v>
      </c>
      <c r="Q200" s="314"/>
      <c r="R200" s="314"/>
      <c r="S200" s="314"/>
      <c r="T200" s="314"/>
      <c r="U200" s="314"/>
      <c r="V200" s="314"/>
      <c r="W200" s="314"/>
      <c r="X200" s="314"/>
      <c r="Y200" s="314"/>
      <c r="Z200" s="314" t="s">
        <v>217</v>
      </c>
      <c r="AA200" s="314"/>
      <c r="AB200" s="314"/>
      <c r="AC200" s="314"/>
      <c r="AD200" s="314"/>
      <c r="AE200" s="314"/>
      <c r="AF200" s="314"/>
      <c r="AG200" s="314"/>
      <c r="AH200" s="314"/>
      <c r="AI200" s="352"/>
    </row>
    <row r="201" spans="1:35" x14ac:dyDescent="0.2">
      <c r="A201" s="36">
        <v>1</v>
      </c>
      <c r="C201" s="38" t="s">
        <v>47</v>
      </c>
      <c r="D201" s="351" t="str">
        <f>IF(ISNA(VLOOKUP(A201,'&lt;見本&gt;入力シート'!$B$56:$L$65,3,FALSE)),"",VLOOKUP(A201,'&lt;見本&gt;入力シート'!$B$56:$L$65,3,FALSE))</f>
        <v>医用テレメータ</v>
      </c>
      <c r="E201" s="351"/>
      <c r="F201" s="351"/>
      <c r="G201" s="351"/>
      <c r="H201" s="351"/>
      <c r="I201" s="351"/>
      <c r="J201" s="351"/>
      <c r="K201" s="351"/>
      <c r="L201" s="351"/>
      <c r="M201" s="351"/>
      <c r="N201" s="351"/>
      <c r="O201" s="351"/>
      <c r="P201" s="302" t="s">
        <v>218</v>
      </c>
      <c r="Q201" s="302"/>
      <c r="R201" s="302"/>
      <c r="S201" s="302"/>
      <c r="T201" s="302"/>
      <c r="U201" s="302"/>
      <c r="V201" s="302"/>
      <c r="W201" s="302"/>
      <c r="X201" s="302"/>
      <c r="Y201" s="302"/>
      <c r="Z201" s="302" t="s">
        <v>219</v>
      </c>
      <c r="AA201" s="302"/>
      <c r="AB201" s="302"/>
      <c r="AC201" s="302"/>
      <c r="AD201" s="302"/>
      <c r="AE201" s="302"/>
      <c r="AF201" s="302"/>
      <c r="AG201" s="302"/>
      <c r="AH201" s="302"/>
      <c r="AI201" s="350"/>
    </row>
    <row r="202" spans="1:35" x14ac:dyDescent="0.2">
      <c r="A202" s="36">
        <v>2</v>
      </c>
      <c r="B202" s="16"/>
      <c r="C202" s="38" t="s">
        <v>48</v>
      </c>
      <c r="D202" s="351" t="str">
        <f>IF(ISNA(VLOOKUP(A202,'&lt;見本&gt;入力シート'!$B$56:$L$65,3,FALSE)),"",VLOOKUP(A202,'&lt;見本&gt;入力シート'!$B$56:$L$65,3,FALSE))</f>
        <v>チルトテーブル</v>
      </c>
      <c r="E202" s="351"/>
      <c r="F202" s="351"/>
      <c r="G202" s="351"/>
      <c r="H202" s="351"/>
      <c r="I202" s="351"/>
      <c r="J202" s="351"/>
      <c r="K202" s="351"/>
      <c r="L202" s="351"/>
      <c r="M202" s="351"/>
      <c r="N202" s="351"/>
      <c r="O202" s="351"/>
      <c r="P202" s="302" t="s">
        <v>220</v>
      </c>
      <c r="Q202" s="302"/>
      <c r="R202" s="302"/>
      <c r="S202" s="302"/>
      <c r="T202" s="302"/>
      <c r="U202" s="302"/>
      <c r="V202" s="302"/>
      <c r="W202" s="302"/>
      <c r="X202" s="302"/>
      <c r="Y202" s="302"/>
      <c r="Z202" s="302" t="s">
        <v>219</v>
      </c>
      <c r="AA202" s="302"/>
      <c r="AB202" s="302"/>
      <c r="AC202" s="302"/>
      <c r="AD202" s="302"/>
      <c r="AE202" s="302"/>
      <c r="AF202" s="302"/>
      <c r="AG202" s="302"/>
      <c r="AH202" s="302"/>
      <c r="AI202" s="350"/>
    </row>
    <row r="203" spans="1:35" x14ac:dyDescent="0.2">
      <c r="A203" s="36">
        <v>3</v>
      </c>
      <c r="C203" s="38" t="s">
        <v>49</v>
      </c>
      <c r="D203" s="351" t="str">
        <f>IF(ISNA(VLOOKUP(A203,'&lt;見本&gt;入力シート'!$B$56:$L$65,3,FALSE)),"",VLOOKUP(A203,'&lt;見本&gt;入力シート'!$B$56:$L$65,3,FALSE))</f>
        <v>リクライニング車椅子</v>
      </c>
      <c r="E203" s="351"/>
      <c r="F203" s="351"/>
      <c r="G203" s="351"/>
      <c r="H203" s="351"/>
      <c r="I203" s="351"/>
      <c r="J203" s="351"/>
      <c r="K203" s="351"/>
      <c r="L203" s="351"/>
      <c r="M203" s="351"/>
      <c r="N203" s="351"/>
      <c r="O203" s="351"/>
      <c r="P203" s="302" t="s">
        <v>220</v>
      </c>
      <c r="Q203" s="302"/>
      <c r="R203" s="302"/>
      <c r="S203" s="302"/>
      <c r="T203" s="302"/>
      <c r="U203" s="302"/>
      <c r="V203" s="302"/>
      <c r="W203" s="302"/>
      <c r="X203" s="302"/>
      <c r="Y203" s="302"/>
      <c r="Z203" s="302" t="s">
        <v>221</v>
      </c>
      <c r="AA203" s="302"/>
      <c r="AB203" s="302"/>
      <c r="AC203" s="302"/>
      <c r="AD203" s="302"/>
      <c r="AE203" s="302"/>
      <c r="AF203" s="302"/>
      <c r="AG203" s="302"/>
      <c r="AH203" s="302"/>
      <c r="AI203" s="350"/>
    </row>
    <row r="204" spans="1:35" x14ac:dyDescent="0.2">
      <c r="A204" s="36">
        <v>4</v>
      </c>
      <c r="C204" s="38" t="s">
        <v>222</v>
      </c>
      <c r="D204" s="351" t="str">
        <f>IF(ISNA(VLOOKUP(A204,'&lt;見本&gt;入力シート'!$B$56:$L$65,3,FALSE)),"",VLOOKUP(A204,'&lt;見本&gt;入力シート'!$B$56:$L$65,3,FALSE))</f>
        <v>特殊浴槽</v>
      </c>
      <c r="E204" s="351"/>
      <c r="F204" s="351"/>
      <c r="G204" s="351"/>
      <c r="H204" s="351"/>
      <c r="I204" s="351"/>
      <c r="J204" s="351"/>
      <c r="K204" s="351"/>
      <c r="L204" s="351"/>
      <c r="M204" s="351"/>
      <c r="N204" s="351"/>
      <c r="O204" s="351"/>
      <c r="P204" s="302" t="s">
        <v>223</v>
      </c>
      <c r="Q204" s="302"/>
      <c r="R204" s="302"/>
      <c r="S204" s="302"/>
      <c r="T204" s="302"/>
      <c r="U204" s="302"/>
      <c r="V204" s="302"/>
      <c r="W204" s="302"/>
      <c r="X204" s="302"/>
      <c r="Y204" s="302"/>
      <c r="Z204" s="302" t="s">
        <v>221</v>
      </c>
      <c r="AA204" s="302"/>
      <c r="AB204" s="302"/>
      <c r="AC204" s="302"/>
      <c r="AD204" s="302"/>
      <c r="AE204" s="302"/>
      <c r="AF204" s="302"/>
      <c r="AG204" s="302"/>
      <c r="AH204" s="302"/>
      <c r="AI204" s="350"/>
    </row>
    <row r="205" spans="1:35" x14ac:dyDescent="0.2">
      <c r="A205" s="36">
        <v>5</v>
      </c>
      <c r="C205" s="38" t="s">
        <v>224</v>
      </c>
      <c r="D205" s="351" t="str">
        <f>IF(ISNA(VLOOKUP(A205,'&lt;見本&gt;入力シート'!$B$56:$L$65,3,FALSE)),"",VLOOKUP(A205,'&lt;見本&gt;入力シート'!$B$56:$L$65,3,FALSE))</f>
        <v>シャワーチェア</v>
      </c>
      <c r="E205" s="351"/>
      <c r="F205" s="351"/>
      <c r="G205" s="351"/>
      <c r="H205" s="351"/>
      <c r="I205" s="351"/>
      <c r="J205" s="351"/>
      <c r="K205" s="351"/>
      <c r="L205" s="351"/>
      <c r="M205" s="351"/>
      <c r="N205" s="351"/>
      <c r="O205" s="351"/>
      <c r="P205" s="302" t="s">
        <v>223</v>
      </c>
      <c r="Q205" s="302"/>
      <c r="R205" s="302"/>
      <c r="S205" s="302"/>
      <c r="T205" s="302"/>
      <c r="U205" s="302"/>
      <c r="V205" s="302"/>
      <c r="W205" s="302"/>
      <c r="X205" s="302"/>
      <c r="Y205" s="302"/>
      <c r="Z205" s="302" t="s">
        <v>221</v>
      </c>
      <c r="AA205" s="302"/>
      <c r="AB205" s="302"/>
      <c r="AC205" s="302"/>
      <c r="AD205" s="302"/>
      <c r="AE205" s="302"/>
      <c r="AF205" s="302"/>
      <c r="AG205" s="302"/>
      <c r="AH205" s="302"/>
      <c r="AI205" s="350"/>
    </row>
    <row r="206" spans="1:35" x14ac:dyDescent="0.2">
      <c r="A206" s="36">
        <v>6</v>
      </c>
      <c r="C206" s="38" t="s">
        <v>225</v>
      </c>
      <c r="D206" s="351">
        <f>IF(ISNA(VLOOKUP(A206,'&lt;見本&gt;入力シート'!$B$56:$L$65,3,FALSE)),"",VLOOKUP(A206,'&lt;見本&gt;入力シート'!$B$56:$L$65,3,FALSE))</f>
        <v>0</v>
      </c>
      <c r="E206" s="351"/>
      <c r="F206" s="351"/>
      <c r="G206" s="351"/>
      <c r="H206" s="351"/>
      <c r="I206" s="351"/>
      <c r="J206" s="351"/>
      <c r="K206" s="351"/>
      <c r="L206" s="351"/>
      <c r="M206" s="351"/>
      <c r="N206" s="351"/>
      <c r="O206" s="351"/>
      <c r="P206" s="302"/>
      <c r="Q206" s="302"/>
      <c r="R206" s="302"/>
      <c r="S206" s="302"/>
      <c r="T206" s="302"/>
      <c r="U206" s="302"/>
      <c r="V206" s="302"/>
      <c r="W206" s="302"/>
      <c r="X206" s="302"/>
      <c r="Y206" s="302"/>
      <c r="Z206" s="302"/>
      <c r="AA206" s="302"/>
      <c r="AB206" s="302"/>
      <c r="AC206" s="302"/>
      <c r="AD206" s="302"/>
      <c r="AE206" s="302"/>
      <c r="AF206" s="302"/>
      <c r="AG206" s="302"/>
      <c r="AH206" s="302"/>
      <c r="AI206" s="350"/>
    </row>
    <row r="207" spans="1:35" x14ac:dyDescent="0.2">
      <c r="A207" s="36">
        <v>7</v>
      </c>
      <c r="B207" s="16"/>
      <c r="C207" s="38" t="s">
        <v>226</v>
      </c>
      <c r="D207" s="351">
        <f>IF(ISNA(VLOOKUP(A207,'&lt;見本&gt;入力シート'!$B$56:$L$65,3,FALSE)),"",VLOOKUP(A207,'&lt;見本&gt;入力シート'!$B$56:$L$65,3,FALSE))</f>
        <v>0</v>
      </c>
      <c r="E207" s="351"/>
      <c r="F207" s="351"/>
      <c r="G207" s="351"/>
      <c r="H207" s="351"/>
      <c r="I207" s="351"/>
      <c r="J207" s="351"/>
      <c r="K207" s="351"/>
      <c r="L207" s="351"/>
      <c r="M207" s="351"/>
      <c r="N207" s="351"/>
      <c r="O207" s="351"/>
      <c r="P207" s="302"/>
      <c r="Q207" s="302"/>
      <c r="R207" s="302"/>
      <c r="S207" s="302"/>
      <c r="T207" s="302"/>
      <c r="U207" s="302"/>
      <c r="V207" s="302"/>
      <c r="W207" s="302"/>
      <c r="X207" s="302"/>
      <c r="Y207" s="302"/>
      <c r="Z207" s="302"/>
      <c r="AA207" s="302"/>
      <c r="AB207" s="302"/>
      <c r="AC207" s="302"/>
      <c r="AD207" s="302"/>
      <c r="AE207" s="302"/>
      <c r="AF207" s="302"/>
      <c r="AG207" s="302"/>
      <c r="AH207" s="302"/>
      <c r="AI207" s="350"/>
    </row>
    <row r="208" spans="1:35" x14ac:dyDescent="0.2">
      <c r="A208" s="36">
        <v>8</v>
      </c>
      <c r="C208" s="38" t="s">
        <v>227</v>
      </c>
      <c r="D208" s="351">
        <f>IF(ISNA(VLOOKUP(A208,'&lt;見本&gt;入力シート'!$B$56:$L$65,3,FALSE)),"",VLOOKUP(A208,'&lt;見本&gt;入力シート'!$B$56:$L$65,3,FALSE))</f>
        <v>0</v>
      </c>
      <c r="E208" s="351"/>
      <c r="F208" s="351"/>
      <c r="G208" s="351"/>
      <c r="H208" s="351"/>
      <c r="I208" s="351"/>
      <c r="J208" s="351"/>
      <c r="K208" s="351"/>
      <c r="L208" s="351"/>
      <c r="M208" s="351"/>
      <c r="N208" s="351"/>
      <c r="O208" s="351"/>
      <c r="P208" s="302"/>
      <c r="Q208" s="302"/>
      <c r="R208" s="302"/>
      <c r="S208" s="302"/>
      <c r="T208" s="302"/>
      <c r="U208" s="302"/>
      <c r="V208" s="302"/>
      <c r="W208" s="302"/>
      <c r="X208" s="302"/>
      <c r="Y208" s="302"/>
      <c r="Z208" s="302"/>
      <c r="AA208" s="302"/>
      <c r="AB208" s="302"/>
      <c r="AC208" s="302"/>
      <c r="AD208" s="302"/>
      <c r="AE208" s="302"/>
      <c r="AF208" s="302"/>
      <c r="AG208" s="302"/>
      <c r="AH208" s="302"/>
      <c r="AI208" s="350"/>
    </row>
    <row r="209" spans="1:35" x14ac:dyDescent="0.2">
      <c r="A209" s="36">
        <v>9</v>
      </c>
      <c r="C209" s="38" t="s">
        <v>228</v>
      </c>
      <c r="D209" s="351">
        <f>IF(ISNA(VLOOKUP(A209,'&lt;見本&gt;入力シート'!$B$56:$L$65,3,FALSE)),"",VLOOKUP(A209,'&lt;見本&gt;入力シート'!$B$56:$L$65,3,FALSE))</f>
        <v>0</v>
      </c>
      <c r="E209" s="351"/>
      <c r="F209" s="351"/>
      <c r="G209" s="351"/>
      <c r="H209" s="351"/>
      <c r="I209" s="351"/>
      <c r="J209" s="351"/>
      <c r="K209" s="351"/>
      <c r="L209" s="351"/>
      <c r="M209" s="351"/>
      <c r="N209" s="351"/>
      <c r="O209" s="351"/>
      <c r="P209" s="302"/>
      <c r="Q209" s="302"/>
      <c r="R209" s="302"/>
      <c r="S209" s="302"/>
      <c r="T209" s="302"/>
      <c r="U209" s="302"/>
      <c r="V209" s="302"/>
      <c r="W209" s="302"/>
      <c r="X209" s="302"/>
      <c r="Y209" s="302"/>
      <c r="Z209" s="302"/>
      <c r="AA209" s="302"/>
      <c r="AB209" s="302"/>
      <c r="AC209" s="302"/>
      <c r="AD209" s="302"/>
      <c r="AE209" s="302"/>
      <c r="AF209" s="302"/>
      <c r="AG209" s="302"/>
      <c r="AH209" s="302"/>
      <c r="AI209" s="350"/>
    </row>
    <row r="210" spans="1:35" ht="18.600000000000001" thickBot="1" x14ac:dyDescent="0.25">
      <c r="A210" s="36">
        <v>10</v>
      </c>
      <c r="C210" s="39" t="s">
        <v>229</v>
      </c>
      <c r="D210" s="365">
        <f>IF(ISNA(VLOOKUP(A210,'&lt;見本&gt;入力シート'!$B$56:$L$65,3,FALSE)),"",VLOOKUP(A210,'&lt;見本&gt;入力シート'!$B$56:$L$65,3,FALSE))</f>
        <v>0</v>
      </c>
      <c r="E210" s="366"/>
      <c r="F210" s="366"/>
      <c r="G210" s="366"/>
      <c r="H210" s="366"/>
      <c r="I210" s="366"/>
      <c r="J210" s="366"/>
      <c r="K210" s="366"/>
      <c r="L210" s="366"/>
      <c r="M210" s="366"/>
      <c r="N210" s="366"/>
      <c r="O210" s="367"/>
      <c r="P210" s="368"/>
      <c r="Q210" s="369"/>
      <c r="R210" s="369"/>
      <c r="S210" s="369"/>
      <c r="T210" s="369"/>
      <c r="U210" s="369"/>
      <c r="V210" s="369"/>
      <c r="W210" s="369"/>
      <c r="X210" s="369"/>
      <c r="Y210" s="370"/>
      <c r="Z210" s="368"/>
      <c r="AA210" s="369"/>
      <c r="AB210" s="369"/>
      <c r="AC210" s="369"/>
      <c r="AD210" s="369"/>
      <c r="AE210" s="369"/>
      <c r="AF210" s="369"/>
      <c r="AG210" s="369"/>
      <c r="AH210" s="369"/>
      <c r="AI210" s="371"/>
    </row>
    <row r="211" spans="1:35" ht="18.600000000000001" thickBot="1" x14ac:dyDescent="0.25">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spans="1:35" ht="18.600000000000001" thickBot="1" x14ac:dyDescent="0.25">
      <c r="A212" s="3"/>
      <c r="B212" s="162" t="s">
        <v>230</v>
      </c>
      <c r="C212" s="163"/>
      <c r="D212" s="163"/>
      <c r="E212" s="358"/>
      <c r="F212" s="363">
        <v>45551</v>
      </c>
      <c r="G212" s="363"/>
      <c r="H212" s="363"/>
      <c r="I212" s="363"/>
      <c r="J212" s="363"/>
      <c r="K212" s="363"/>
      <c r="L212" s="364"/>
      <c r="M212" s="3"/>
      <c r="N212" s="3"/>
      <c r="O212" s="3"/>
      <c r="P212" s="3"/>
      <c r="Q212" s="3"/>
      <c r="R212" s="3"/>
      <c r="S212" s="3"/>
      <c r="T212" s="3"/>
      <c r="U212" s="3"/>
      <c r="V212" s="3"/>
      <c r="W212" s="3"/>
    </row>
    <row r="213" spans="1:35" ht="18.600000000000001" thickBot="1" x14ac:dyDescent="0.25">
      <c r="A213" s="3"/>
      <c r="B213" s="162" t="s">
        <v>231</v>
      </c>
      <c r="C213" s="163"/>
      <c r="D213" s="163"/>
      <c r="E213" s="358"/>
      <c r="F213" s="359" t="s">
        <v>232</v>
      </c>
      <c r="G213" s="360"/>
      <c r="H213" s="360"/>
      <c r="I213" s="360"/>
      <c r="J213" s="360"/>
      <c r="K213" s="360"/>
      <c r="L213" s="361"/>
      <c r="M213" s="162" t="s">
        <v>233</v>
      </c>
      <c r="N213" s="163"/>
      <c r="O213" s="163"/>
      <c r="P213" s="358"/>
      <c r="Q213" s="359" t="s">
        <v>198</v>
      </c>
      <c r="R213" s="360"/>
      <c r="S213" s="360"/>
      <c r="T213" s="360"/>
      <c r="U213" s="360"/>
      <c r="V213" s="360"/>
      <c r="W213" s="361"/>
    </row>
    <row r="214" spans="1:35" ht="18.600000000000001" thickBot="1" x14ac:dyDescent="0.25">
      <c r="A214" s="3"/>
      <c r="B214" s="162" t="s">
        <v>234</v>
      </c>
      <c r="C214" s="163"/>
      <c r="D214" s="163"/>
      <c r="E214" s="358"/>
      <c r="F214" s="359" t="s">
        <v>235</v>
      </c>
      <c r="G214" s="360"/>
      <c r="H214" s="360"/>
      <c r="I214" s="360"/>
      <c r="J214" s="360"/>
      <c r="K214" s="360"/>
      <c r="L214" s="361"/>
      <c r="M214" s="162" t="s">
        <v>236</v>
      </c>
      <c r="N214" s="163"/>
      <c r="O214" s="163"/>
      <c r="P214" s="358"/>
      <c r="Q214" s="359" t="s">
        <v>237</v>
      </c>
      <c r="R214" s="360"/>
      <c r="S214" s="360"/>
      <c r="T214" s="360"/>
      <c r="U214" s="360"/>
      <c r="V214" s="360"/>
      <c r="W214" s="361"/>
    </row>
    <row r="215" spans="1:35" x14ac:dyDescent="0.2">
      <c r="A215" s="3"/>
      <c r="B215" s="2"/>
      <c r="C215" s="3"/>
      <c r="D215" s="3"/>
      <c r="E215" s="3"/>
      <c r="F215" s="3"/>
      <c r="G215" s="3"/>
      <c r="H215" s="3"/>
      <c r="I215" s="3"/>
      <c r="J215" s="3"/>
      <c r="K215" s="3"/>
      <c r="L215" s="3"/>
      <c r="M215" s="3"/>
      <c r="N215" s="3"/>
      <c r="O215" s="3"/>
      <c r="P215" s="3"/>
      <c r="Q215" s="3"/>
      <c r="R215" s="3"/>
      <c r="S215" s="3"/>
      <c r="T215" s="3"/>
      <c r="U215" s="3"/>
      <c r="V215" s="3"/>
      <c r="W215" s="3"/>
    </row>
    <row r="216" spans="1:35" s="24" customFormat="1" ht="15" customHeight="1" thickBot="1" x14ac:dyDescent="0.25">
      <c r="A216" s="362" t="s">
        <v>238</v>
      </c>
      <c r="B216" s="362"/>
      <c r="C216" s="362"/>
      <c r="D216" s="362"/>
      <c r="E216" s="362"/>
      <c r="F216" s="362"/>
      <c r="G216" s="362"/>
      <c r="H216" s="362"/>
      <c r="I216" s="362"/>
      <c r="J216" s="362"/>
      <c r="K216" s="362"/>
      <c r="L216" s="362"/>
      <c r="M216" s="362"/>
      <c r="N216" s="362"/>
      <c r="O216" s="362"/>
      <c r="P216" s="362"/>
      <c r="Q216" s="362"/>
      <c r="R216" s="362"/>
      <c r="S216" s="362"/>
      <c r="T216" s="362"/>
      <c r="U216" s="362"/>
      <c r="V216" s="362"/>
      <c r="W216" s="362"/>
    </row>
    <row r="217" spans="1:35" ht="18.600000000000001" thickBot="1" x14ac:dyDescent="0.25">
      <c r="A217" s="3"/>
      <c r="B217" s="162" t="s">
        <v>230</v>
      </c>
      <c r="C217" s="163"/>
      <c r="D217" s="163"/>
      <c r="E217" s="358"/>
      <c r="F217" s="363">
        <v>45716</v>
      </c>
      <c r="G217" s="363"/>
      <c r="H217" s="363"/>
      <c r="I217" s="363"/>
      <c r="J217" s="363"/>
      <c r="K217" s="363"/>
      <c r="L217" s="364"/>
      <c r="M217" s="3"/>
      <c r="N217" s="3"/>
      <c r="O217" s="3"/>
      <c r="P217" s="3"/>
      <c r="Q217" s="3"/>
      <c r="R217" s="3"/>
      <c r="S217" s="3"/>
      <c r="T217" s="3"/>
      <c r="U217" s="3"/>
      <c r="V217" s="3"/>
      <c r="W217" s="3"/>
    </row>
    <row r="218" spans="1:35" ht="18.600000000000001" thickBot="1" x14ac:dyDescent="0.25">
      <c r="A218" s="3"/>
      <c r="B218" s="162" t="s">
        <v>231</v>
      </c>
      <c r="C218" s="163"/>
      <c r="D218" s="163"/>
      <c r="E218" s="358"/>
      <c r="F218" s="359" t="s">
        <v>232</v>
      </c>
      <c r="G218" s="360"/>
      <c r="H218" s="360"/>
      <c r="I218" s="360"/>
      <c r="J218" s="360"/>
      <c r="K218" s="360"/>
      <c r="L218" s="361"/>
      <c r="M218" s="162" t="s">
        <v>233</v>
      </c>
      <c r="N218" s="163"/>
      <c r="O218" s="163"/>
      <c r="P218" s="358"/>
      <c r="Q218" s="359" t="s">
        <v>198</v>
      </c>
      <c r="R218" s="360"/>
      <c r="S218" s="360"/>
      <c r="T218" s="360"/>
      <c r="U218" s="360"/>
      <c r="V218" s="360"/>
      <c r="W218" s="361"/>
    </row>
    <row r="219" spans="1:35" ht="18.600000000000001" thickBot="1" x14ac:dyDescent="0.25">
      <c r="A219" s="3"/>
      <c r="B219" s="162" t="s">
        <v>234</v>
      </c>
      <c r="C219" s="163"/>
      <c r="D219" s="163"/>
      <c r="E219" s="358"/>
      <c r="F219" s="359" t="s">
        <v>235</v>
      </c>
      <c r="G219" s="360"/>
      <c r="H219" s="360"/>
      <c r="I219" s="360"/>
      <c r="J219" s="360"/>
      <c r="K219" s="360"/>
      <c r="L219" s="361"/>
      <c r="M219" s="162" t="s">
        <v>236</v>
      </c>
      <c r="N219" s="163"/>
      <c r="O219" s="163"/>
      <c r="P219" s="358"/>
      <c r="Q219" s="359" t="s">
        <v>237</v>
      </c>
      <c r="R219" s="360"/>
      <c r="S219" s="360"/>
      <c r="T219" s="360"/>
      <c r="U219" s="360"/>
      <c r="V219" s="360"/>
      <c r="W219" s="361"/>
    </row>
    <row r="220" spans="1:35" x14ac:dyDescent="0.2">
      <c r="A220" s="3"/>
      <c r="B220" s="2"/>
      <c r="C220" s="3"/>
      <c r="D220" s="3"/>
      <c r="E220" s="3"/>
      <c r="F220" s="3"/>
      <c r="G220" s="3"/>
      <c r="H220" s="3"/>
      <c r="I220" s="3"/>
      <c r="J220" s="3"/>
      <c r="K220" s="3"/>
      <c r="L220" s="3"/>
      <c r="M220" s="3"/>
      <c r="N220" s="3"/>
      <c r="O220" s="3"/>
      <c r="P220" s="3"/>
      <c r="Q220" s="3"/>
      <c r="R220" s="3"/>
      <c r="S220" s="3"/>
      <c r="T220" s="3"/>
      <c r="U220" s="3"/>
      <c r="V220" s="3"/>
      <c r="W220" s="3"/>
    </row>
    <row r="221" spans="1:35" s="24" customFormat="1" ht="15" customHeight="1" thickBot="1" x14ac:dyDescent="0.25">
      <c r="A221" s="362" t="s">
        <v>239</v>
      </c>
      <c r="B221" s="362"/>
      <c r="C221" s="362"/>
      <c r="D221" s="362"/>
      <c r="E221" s="362"/>
      <c r="F221" s="362"/>
      <c r="G221" s="362"/>
      <c r="H221" s="362"/>
      <c r="I221" s="362"/>
      <c r="J221" s="362"/>
      <c r="K221" s="362"/>
      <c r="L221" s="362"/>
      <c r="M221" s="362"/>
      <c r="N221" s="362"/>
      <c r="O221" s="362"/>
      <c r="P221" s="362"/>
      <c r="Q221" s="362"/>
      <c r="R221" s="362"/>
      <c r="S221" s="362"/>
      <c r="T221" s="362"/>
      <c r="U221" s="362"/>
      <c r="V221" s="362"/>
      <c r="W221" s="362"/>
    </row>
    <row r="222" spans="1:35" ht="18.600000000000001" thickBot="1" x14ac:dyDescent="0.25">
      <c r="A222" s="3"/>
      <c r="B222" s="162" t="s">
        <v>230</v>
      </c>
      <c r="C222" s="163"/>
      <c r="D222" s="163"/>
      <c r="E222" s="358"/>
      <c r="F222" s="372">
        <f>MAX('&lt;見本&gt;入力シート'!M120:T129)</f>
        <v>45689</v>
      </c>
      <c r="G222" s="372"/>
      <c r="H222" s="372"/>
      <c r="I222" s="372"/>
      <c r="J222" s="372"/>
      <c r="K222" s="372"/>
      <c r="L222" s="373"/>
      <c r="M222" s="3"/>
      <c r="N222" s="3"/>
      <c r="O222" s="3"/>
      <c r="P222" s="3"/>
      <c r="Q222" s="3"/>
      <c r="R222" s="3"/>
      <c r="S222" s="3"/>
      <c r="T222" s="3"/>
      <c r="U222" s="3"/>
      <c r="V222" s="3"/>
      <c r="W222" s="3"/>
    </row>
    <row r="223" spans="1:35" ht="18.600000000000001" thickBot="1" x14ac:dyDescent="0.25">
      <c r="A223" s="3"/>
      <c r="B223" s="162" t="s">
        <v>231</v>
      </c>
      <c r="C223" s="163"/>
      <c r="D223" s="163"/>
      <c r="E223" s="358"/>
      <c r="F223" s="359" t="s">
        <v>232</v>
      </c>
      <c r="G223" s="360"/>
      <c r="H223" s="360"/>
      <c r="I223" s="360"/>
      <c r="J223" s="360"/>
      <c r="K223" s="360"/>
      <c r="L223" s="361"/>
      <c r="M223" s="162" t="s">
        <v>233</v>
      </c>
      <c r="N223" s="163"/>
      <c r="O223" s="163"/>
      <c r="P223" s="358"/>
      <c r="Q223" s="359" t="s">
        <v>198</v>
      </c>
      <c r="R223" s="360"/>
      <c r="S223" s="360"/>
      <c r="T223" s="360"/>
      <c r="U223" s="360"/>
      <c r="V223" s="360"/>
      <c r="W223" s="361"/>
    </row>
    <row r="224" spans="1:35" ht="18.600000000000001" thickBot="1" x14ac:dyDescent="0.25">
      <c r="A224" s="3"/>
      <c r="B224" s="162" t="s">
        <v>234</v>
      </c>
      <c r="C224" s="163"/>
      <c r="D224" s="163"/>
      <c r="E224" s="358"/>
      <c r="F224" s="359" t="s">
        <v>235</v>
      </c>
      <c r="G224" s="360"/>
      <c r="H224" s="360"/>
      <c r="I224" s="360"/>
      <c r="J224" s="360"/>
      <c r="K224" s="360"/>
      <c r="L224" s="361"/>
      <c r="M224" s="162" t="s">
        <v>236</v>
      </c>
      <c r="N224" s="163"/>
      <c r="O224" s="163"/>
      <c r="P224" s="358"/>
      <c r="Q224" s="359" t="s">
        <v>237</v>
      </c>
      <c r="R224" s="360"/>
      <c r="S224" s="360"/>
      <c r="T224" s="360"/>
      <c r="U224" s="360"/>
      <c r="V224" s="360"/>
      <c r="W224" s="361"/>
    </row>
  </sheetData>
  <sheetProtection sheet="1" selectLockedCells="1" selectUnlockedCells="1"/>
  <mergeCells count="1076">
    <mergeCell ref="AW169:AZ169"/>
    <mergeCell ref="AW170:AZ170"/>
    <mergeCell ref="B167:C167"/>
    <mergeCell ref="D167:N167"/>
    <mergeCell ref="O167:Q167"/>
    <mergeCell ref="R167:T167"/>
    <mergeCell ref="U167:X167"/>
    <mergeCell ref="Y167:AB167"/>
    <mergeCell ref="AC167:AF167"/>
    <mergeCell ref="AG167:AJ167"/>
    <mergeCell ref="AK167:AN167"/>
    <mergeCell ref="AO167:AR167"/>
    <mergeCell ref="AS167:AV167"/>
    <mergeCell ref="AW167:AZ167"/>
    <mergeCell ref="B168:C168"/>
    <mergeCell ref="D168:N168"/>
    <mergeCell ref="O168:Q168"/>
    <mergeCell ref="R168:T168"/>
    <mergeCell ref="U168:X168"/>
    <mergeCell ref="Y168:AB168"/>
    <mergeCell ref="AC168:AF168"/>
    <mergeCell ref="D170:N170"/>
    <mergeCell ref="O170:Q170"/>
    <mergeCell ref="R170:T170"/>
    <mergeCell ref="U170:X170"/>
    <mergeCell ref="Y170:AB170"/>
    <mergeCell ref="AC170:AF170"/>
    <mergeCell ref="AG170:AJ170"/>
    <mergeCell ref="AK170:AN170"/>
    <mergeCell ref="R169:T169"/>
    <mergeCell ref="U169:X169"/>
    <mergeCell ref="Y169:AB169"/>
    <mergeCell ref="AC169:AF169"/>
    <mergeCell ref="B156:C156"/>
    <mergeCell ref="D156:N156"/>
    <mergeCell ref="O156:Q156"/>
    <mergeCell ref="R156:T156"/>
    <mergeCell ref="U156:X156"/>
    <mergeCell ref="Y156:AB156"/>
    <mergeCell ref="AC156:AF156"/>
    <mergeCell ref="AG156:AJ156"/>
    <mergeCell ref="AK156:AN156"/>
    <mergeCell ref="AO156:AR156"/>
    <mergeCell ref="AS156:AV156"/>
    <mergeCell ref="AG169:AJ169"/>
    <mergeCell ref="AK169:AN169"/>
    <mergeCell ref="AO169:AR169"/>
    <mergeCell ref="AS169:AV169"/>
    <mergeCell ref="R166:T166"/>
    <mergeCell ref="U166:X166"/>
    <mergeCell ref="Y166:AB166"/>
    <mergeCell ref="AC166:AF166"/>
    <mergeCell ref="AG166:AJ166"/>
    <mergeCell ref="AO158:AR158"/>
    <mergeCell ref="C161:M161"/>
    <mergeCell ref="B163:C163"/>
    <mergeCell ref="D163:N163"/>
    <mergeCell ref="Y165:AB165"/>
    <mergeCell ref="AC165:AF165"/>
    <mergeCell ref="AG165:AJ165"/>
    <mergeCell ref="AK165:AN165"/>
    <mergeCell ref="AO165:AR165"/>
    <mergeCell ref="BA156:BD156"/>
    <mergeCell ref="U162:X162"/>
    <mergeCell ref="O162:T162"/>
    <mergeCell ref="B164:C164"/>
    <mergeCell ref="B157:C157"/>
    <mergeCell ref="D157:N157"/>
    <mergeCell ref="O157:Q157"/>
    <mergeCell ref="R157:T157"/>
    <mergeCell ref="U157:X157"/>
    <mergeCell ref="Y157:AB157"/>
    <mergeCell ref="R155:T155"/>
    <mergeCell ref="U155:X155"/>
    <mergeCell ref="Y155:AB155"/>
    <mergeCell ref="AC155:AF155"/>
    <mergeCell ref="AG155:AJ155"/>
    <mergeCell ref="AK155:AN155"/>
    <mergeCell ref="B154:C154"/>
    <mergeCell ref="D154:N154"/>
    <mergeCell ref="O154:Q154"/>
    <mergeCell ref="R154:T154"/>
    <mergeCell ref="U154:X154"/>
    <mergeCell ref="Y154:AB154"/>
    <mergeCell ref="AC154:AF154"/>
    <mergeCell ref="AG154:AJ154"/>
    <mergeCell ref="AK154:AN154"/>
    <mergeCell ref="AW156:AZ156"/>
    <mergeCell ref="BA154:BD154"/>
    <mergeCell ref="AO155:AR155"/>
    <mergeCell ref="AS155:AV155"/>
    <mergeCell ref="AW155:AZ155"/>
    <mergeCell ref="BA155:BD155"/>
    <mergeCell ref="B155:C155"/>
    <mergeCell ref="B26:J26"/>
    <mergeCell ref="K26:V26"/>
    <mergeCell ref="B27:J27"/>
    <mergeCell ref="K27:V27"/>
    <mergeCell ref="B28:J28"/>
    <mergeCell ref="K28:V28"/>
    <mergeCell ref="B153:C153"/>
    <mergeCell ref="D153:N153"/>
    <mergeCell ref="O153:Q153"/>
    <mergeCell ref="R153:T153"/>
    <mergeCell ref="U153:X153"/>
    <mergeCell ref="AW148:BD148"/>
    <mergeCell ref="AO152:AR152"/>
    <mergeCell ref="AS152:AV152"/>
    <mergeCell ref="AW152:AZ152"/>
    <mergeCell ref="BA152:BD152"/>
    <mergeCell ref="B152:C152"/>
    <mergeCell ref="D152:N152"/>
    <mergeCell ref="O152:Q152"/>
    <mergeCell ref="R152:T152"/>
    <mergeCell ref="U152:X152"/>
    <mergeCell ref="Y152:AB152"/>
    <mergeCell ref="AC152:AF152"/>
    <mergeCell ref="AG152:AJ152"/>
    <mergeCell ref="BA149:BD149"/>
    <mergeCell ref="O150:Q150"/>
    <mergeCell ref="R150:T150"/>
    <mergeCell ref="U150:X150"/>
    <mergeCell ref="Y150:AB150"/>
    <mergeCell ref="AC150:AF150"/>
    <mergeCell ref="AG150:AJ150"/>
    <mergeCell ref="AK150:AN150"/>
    <mergeCell ref="D155:N155"/>
    <mergeCell ref="O155:Q155"/>
    <mergeCell ref="B24:J24"/>
    <mergeCell ref="K24:V24"/>
    <mergeCell ref="B25:J25"/>
    <mergeCell ref="K25:V25"/>
    <mergeCell ref="D149:N149"/>
    <mergeCell ref="O149:Q149"/>
    <mergeCell ref="R149:T149"/>
    <mergeCell ref="U149:X149"/>
    <mergeCell ref="B137:C137"/>
    <mergeCell ref="D137:L137"/>
    <mergeCell ref="M137:Q137"/>
    <mergeCell ref="R137:AP137"/>
    <mergeCell ref="B138:C138"/>
    <mergeCell ref="D138:L138"/>
    <mergeCell ref="M138:Q138"/>
    <mergeCell ref="R138:AP138"/>
    <mergeCell ref="U148:X148"/>
    <mergeCell ref="O148:T148"/>
    <mergeCell ref="N146:R146"/>
    <mergeCell ref="S146:X146"/>
    <mergeCell ref="C147:M147"/>
    <mergeCell ref="B141:C141"/>
    <mergeCell ref="D141:L141"/>
    <mergeCell ref="M141:Q141"/>
    <mergeCell ref="R141:AP141"/>
    <mergeCell ref="B142:C142"/>
    <mergeCell ref="D142:L142"/>
    <mergeCell ref="B44:AQ51"/>
    <mergeCell ref="AK152:AN152"/>
    <mergeCell ref="D150:N150"/>
    <mergeCell ref="BM34:BO34"/>
    <mergeCell ref="BM35:BO35"/>
    <mergeCell ref="B36:J37"/>
    <mergeCell ref="K36:S37"/>
    <mergeCell ref="T36:AB37"/>
    <mergeCell ref="AC36:AK37"/>
    <mergeCell ref="B38:J39"/>
    <mergeCell ref="K38:S39"/>
    <mergeCell ref="T38:AB39"/>
    <mergeCell ref="AC38:AK39"/>
    <mergeCell ref="B1:AX1"/>
    <mergeCell ref="N30:R30"/>
    <mergeCell ref="T30:X30"/>
    <mergeCell ref="Y30:AA30"/>
    <mergeCell ref="BM30:BO30"/>
    <mergeCell ref="BR30:BW30"/>
    <mergeCell ref="BM31:BO31"/>
    <mergeCell ref="BR31:BT31"/>
    <mergeCell ref="B32:J33"/>
    <mergeCell ref="K32:S33"/>
    <mergeCell ref="T32:AB33"/>
    <mergeCell ref="AC32:AK33"/>
    <mergeCell ref="BM32:BO32"/>
    <mergeCell ref="BR32:BT32"/>
    <mergeCell ref="BM33:BO33"/>
    <mergeCell ref="AU15:AW15"/>
    <mergeCell ref="AX15:BB15"/>
    <mergeCell ref="BC15:BF15"/>
    <mergeCell ref="Y14:AH14"/>
    <mergeCell ref="AI14:AJ14"/>
    <mergeCell ref="B12:S12"/>
    <mergeCell ref="T12:X12"/>
    <mergeCell ref="B224:E224"/>
    <mergeCell ref="F224:L224"/>
    <mergeCell ref="M224:P224"/>
    <mergeCell ref="Q224:W224"/>
    <mergeCell ref="A221:W221"/>
    <mergeCell ref="B222:E222"/>
    <mergeCell ref="F222:L222"/>
    <mergeCell ref="B223:E223"/>
    <mergeCell ref="F223:L223"/>
    <mergeCell ref="M223:P223"/>
    <mergeCell ref="Q223:W223"/>
    <mergeCell ref="B218:E218"/>
    <mergeCell ref="F218:L218"/>
    <mergeCell ref="M218:P218"/>
    <mergeCell ref="Q218:W218"/>
    <mergeCell ref="B219:E219"/>
    <mergeCell ref="F219:L219"/>
    <mergeCell ref="M219:P219"/>
    <mergeCell ref="Q219:W219"/>
    <mergeCell ref="B214:E214"/>
    <mergeCell ref="F214:L214"/>
    <mergeCell ref="M214:P214"/>
    <mergeCell ref="Q214:W214"/>
    <mergeCell ref="A216:W216"/>
    <mergeCell ref="B217:E217"/>
    <mergeCell ref="Y153:AB153"/>
    <mergeCell ref="AC153:AF153"/>
    <mergeCell ref="F217:L217"/>
    <mergeCell ref="B212:E212"/>
    <mergeCell ref="F212:L212"/>
    <mergeCell ref="B213:E213"/>
    <mergeCell ref="F213:L213"/>
    <mergeCell ref="M213:P213"/>
    <mergeCell ref="Q213:W213"/>
    <mergeCell ref="D209:O209"/>
    <mergeCell ref="P209:Y209"/>
    <mergeCell ref="Z209:AI209"/>
    <mergeCell ref="D210:O210"/>
    <mergeCell ref="P210:Y210"/>
    <mergeCell ref="Z210:AI210"/>
    <mergeCell ref="D207:O207"/>
    <mergeCell ref="P207:Y207"/>
    <mergeCell ref="Z207:AI207"/>
    <mergeCell ref="D208:O208"/>
    <mergeCell ref="P208:Y208"/>
    <mergeCell ref="Z208:AI208"/>
    <mergeCell ref="D205:O205"/>
    <mergeCell ref="P205:Y205"/>
    <mergeCell ref="Z205:AI205"/>
    <mergeCell ref="D206:O206"/>
    <mergeCell ref="P206:Y206"/>
    <mergeCell ref="Z206:AI206"/>
    <mergeCell ref="D203:O203"/>
    <mergeCell ref="P203:Y203"/>
    <mergeCell ref="Z203:AI203"/>
    <mergeCell ref="D204:O204"/>
    <mergeCell ref="P204:Y204"/>
    <mergeCell ref="Z204:AI204"/>
    <mergeCell ref="Z200:AI200"/>
    <mergeCell ref="D201:O201"/>
    <mergeCell ref="P201:Y201"/>
    <mergeCell ref="Z201:AI201"/>
    <mergeCell ref="D202:O202"/>
    <mergeCell ref="P202:Y202"/>
    <mergeCell ref="Z202:AI202"/>
    <mergeCell ref="AU191:BA191"/>
    <mergeCell ref="A193:E193"/>
    <mergeCell ref="B195:F195"/>
    <mergeCell ref="G195:M195"/>
    <mergeCell ref="N195:Q195"/>
    <mergeCell ref="R195:X195"/>
    <mergeCell ref="C191:J191"/>
    <mergeCell ref="K191:R191"/>
    <mergeCell ref="S191:W191"/>
    <mergeCell ref="X191:AB191"/>
    <mergeCell ref="AC191:AJ191"/>
    <mergeCell ref="AK191:AO191"/>
    <mergeCell ref="C196:F196"/>
    <mergeCell ref="G196:M196"/>
    <mergeCell ref="N196:Q196"/>
    <mergeCell ref="R196:X196"/>
    <mergeCell ref="A199:N199"/>
    <mergeCell ref="D200:O200"/>
    <mergeCell ref="AO173:AR173"/>
    <mergeCell ref="AS173:AV173"/>
    <mergeCell ref="K190:R190"/>
    <mergeCell ref="S190:W190"/>
    <mergeCell ref="X190:AB190"/>
    <mergeCell ref="AC190:AJ190"/>
    <mergeCell ref="AK190:AO190"/>
    <mergeCell ref="AP190:AT190"/>
    <mergeCell ref="AU190:BA190"/>
    <mergeCell ref="C187:J187"/>
    <mergeCell ref="K187:BA187"/>
    <mergeCell ref="C188:J188"/>
    <mergeCell ref="K188:BA188"/>
    <mergeCell ref="C189:J189"/>
    <mergeCell ref="K189:R189"/>
    <mergeCell ref="S189:W189"/>
    <mergeCell ref="X189:AB189"/>
    <mergeCell ref="AW173:AZ173"/>
    <mergeCell ref="AP189:AT189"/>
    <mergeCell ref="AU189:BA189"/>
    <mergeCell ref="P200:Y200"/>
    <mergeCell ref="AP191:AT191"/>
    <mergeCell ref="C190:J190"/>
    <mergeCell ref="AC189:AJ189"/>
    <mergeCell ref="AK189:AO189"/>
    <mergeCell ref="B178:K178"/>
    <mergeCell ref="L178:AZ178"/>
    <mergeCell ref="B179:K179"/>
    <mergeCell ref="L179:AZ179"/>
    <mergeCell ref="AO170:AR170"/>
    <mergeCell ref="AS166:AV166"/>
    <mergeCell ref="AW166:AZ166"/>
    <mergeCell ref="B169:C169"/>
    <mergeCell ref="D169:N169"/>
    <mergeCell ref="O169:Q169"/>
    <mergeCell ref="AW172:AZ172"/>
    <mergeCell ref="B173:C173"/>
    <mergeCell ref="D173:N173"/>
    <mergeCell ref="O173:Q173"/>
    <mergeCell ref="R173:T173"/>
    <mergeCell ref="U173:X173"/>
    <mergeCell ref="Y173:AB173"/>
    <mergeCell ref="AC173:AF173"/>
    <mergeCell ref="AG173:AJ173"/>
    <mergeCell ref="AK173:AN173"/>
    <mergeCell ref="Y172:AB172"/>
    <mergeCell ref="AC172:AF172"/>
    <mergeCell ref="AG172:AJ172"/>
    <mergeCell ref="AK172:AN172"/>
    <mergeCell ref="AO172:AR172"/>
    <mergeCell ref="AS172:AV172"/>
    <mergeCell ref="B172:C172"/>
    <mergeCell ref="D172:N172"/>
    <mergeCell ref="O172:Q172"/>
    <mergeCell ref="R172:T172"/>
    <mergeCell ref="U172:X172"/>
    <mergeCell ref="AS163:AV163"/>
    <mergeCell ref="BA159:BD159"/>
    <mergeCell ref="AG171:AJ171"/>
    <mergeCell ref="AK171:AN171"/>
    <mergeCell ref="AO171:AR171"/>
    <mergeCell ref="AS171:AV171"/>
    <mergeCell ref="AW171:AZ171"/>
    <mergeCell ref="AO164:AR164"/>
    <mergeCell ref="AG168:AJ168"/>
    <mergeCell ref="AK168:AN168"/>
    <mergeCell ref="AO168:AR168"/>
    <mergeCell ref="AS168:AV168"/>
    <mergeCell ref="AW168:AZ168"/>
    <mergeCell ref="AS170:AV170"/>
    <mergeCell ref="D171:N171"/>
    <mergeCell ref="O171:Q171"/>
    <mergeCell ref="R171:T171"/>
    <mergeCell ref="U171:X171"/>
    <mergeCell ref="Y171:AB171"/>
    <mergeCell ref="AC171:AF171"/>
    <mergeCell ref="D164:N164"/>
    <mergeCell ref="O163:Q163"/>
    <mergeCell ref="R163:T163"/>
    <mergeCell ref="U163:X163"/>
    <mergeCell ref="AC159:AF159"/>
    <mergeCell ref="Y163:AB163"/>
    <mergeCell ref="AC163:AF163"/>
    <mergeCell ref="O166:Q166"/>
    <mergeCell ref="BH159:BI159"/>
    <mergeCell ref="AG159:AJ159"/>
    <mergeCell ref="AK159:AN159"/>
    <mergeCell ref="AO159:AR159"/>
    <mergeCell ref="AS159:AV159"/>
    <mergeCell ref="AW159:AZ159"/>
    <mergeCell ref="AW163:AZ163"/>
    <mergeCell ref="AG163:AJ163"/>
    <mergeCell ref="AK163:AN163"/>
    <mergeCell ref="AO163:AR163"/>
    <mergeCell ref="AS164:AV164"/>
    <mergeCell ref="AW164:AZ164"/>
    <mergeCell ref="AS165:AV165"/>
    <mergeCell ref="AW165:AZ165"/>
    <mergeCell ref="AK166:AN166"/>
    <mergeCell ref="AO166:AR166"/>
    <mergeCell ref="AG164:AJ164"/>
    <mergeCell ref="AK164:AN164"/>
    <mergeCell ref="B171:C171"/>
    <mergeCell ref="B165:C165"/>
    <mergeCell ref="D165:N165"/>
    <mergeCell ref="B166:C166"/>
    <mergeCell ref="D166:N166"/>
    <mergeCell ref="B170:C170"/>
    <mergeCell ref="O164:Q164"/>
    <mergeCell ref="R164:T164"/>
    <mergeCell ref="U164:X164"/>
    <mergeCell ref="Y164:AB164"/>
    <mergeCell ref="AC164:AF164"/>
    <mergeCell ref="O165:Q165"/>
    <mergeCell ref="R165:T165"/>
    <mergeCell ref="U165:X165"/>
    <mergeCell ref="AS158:AV158"/>
    <mergeCell ref="AW158:AZ158"/>
    <mergeCell ref="BA158:BD158"/>
    <mergeCell ref="B159:C159"/>
    <mergeCell ref="D159:N159"/>
    <mergeCell ref="O159:Q159"/>
    <mergeCell ref="R159:T159"/>
    <mergeCell ref="U159:X159"/>
    <mergeCell ref="Y159:AB159"/>
    <mergeCell ref="B158:C158"/>
    <mergeCell ref="D158:N158"/>
    <mergeCell ref="O158:Q158"/>
    <mergeCell ref="R158:T158"/>
    <mergeCell ref="U158:X158"/>
    <mergeCell ref="Y158:AB158"/>
    <mergeCell ref="AC158:AF158"/>
    <mergeCell ref="AG158:AJ158"/>
    <mergeCell ref="AK158:AN158"/>
    <mergeCell ref="BA157:BD157"/>
    <mergeCell ref="AC157:AF157"/>
    <mergeCell ref="AG157:AJ157"/>
    <mergeCell ref="AK157:AN157"/>
    <mergeCell ref="AO157:AR157"/>
    <mergeCell ref="AS157:AV157"/>
    <mergeCell ref="AW157:AZ157"/>
    <mergeCell ref="AG153:AJ153"/>
    <mergeCell ref="AK153:AN153"/>
    <mergeCell ref="AO153:AR153"/>
    <mergeCell ref="AS153:AV153"/>
    <mergeCell ref="AW153:AZ153"/>
    <mergeCell ref="BA153:BD153"/>
    <mergeCell ref="AW150:AZ150"/>
    <mergeCell ref="BA150:BD150"/>
    <mergeCell ref="B151:C151"/>
    <mergeCell ref="D151:N151"/>
    <mergeCell ref="O151:Q151"/>
    <mergeCell ref="R151:T151"/>
    <mergeCell ref="U151:X151"/>
    <mergeCell ref="Y151:AB151"/>
    <mergeCell ref="BA151:BD151"/>
    <mergeCell ref="AC151:AF151"/>
    <mergeCell ref="AG151:AJ151"/>
    <mergeCell ref="AK151:AN151"/>
    <mergeCell ref="AO151:AR151"/>
    <mergeCell ref="AS151:AV151"/>
    <mergeCell ref="AW151:AZ151"/>
    <mergeCell ref="AO154:AR154"/>
    <mergeCell ref="AS154:AV154"/>
    <mergeCell ref="AW154:AZ154"/>
    <mergeCell ref="B150:C150"/>
    <mergeCell ref="AC149:AF149"/>
    <mergeCell ref="AG149:AJ149"/>
    <mergeCell ref="AK149:AN149"/>
    <mergeCell ref="AO149:AR149"/>
    <mergeCell ref="AS149:AV149"/>
    <mergeCell ref="AW149:AZ149"/>
    <mergeCell ref="B149:C149"/>
    <mergeCell ref="Y149:AB149"/>
    <mergeCell ref="AO150:AR150"/>
    <mergeCell ref="AS150:AV150"/>
    <mergeCell ref="M142:Q142"/>
    <mergeCell ref="R142:AP142"/>
    <mergeCell ref="B146:M146"/>
    <mergeCell ref="B139:C139"/>
    <mergeCell ref="D139:L139"/>
    <mergeCell ref="M139:Q139"/>
    <mergeCell ref="R139:AP139"/>
    <mergeCell ref="B140:C140"/>
    <mergeCell ref="D140:L140"/>
    <mergeCell ref="M140:Q140"/>
    <mergeCell ref="R140:AP140"/>
    <mergeCell ref="B135:C135"/>
    <mergeCell ref="D135:L135"/>
    <mergeCell ref="M135:Q135"/>
    <mergeCell ref="R135:AP135"/>
    <mergeCell ref="B136:C136"/>
    <mergeCell ref="D136:L136"/>
    <mergeCell ref="M136:Q136"/>
    <mergeCell ref="R136:AP136"/>
    <mergeCell ref="B133:C133"/>
    <mergeCell ref="D133:L133"/>
    <mergeCell ref="M133:Q133"/>
    <mergeCell ref="R133:AP133"/>
    <mergeCell ref="B134:C134"/>
    <mergeCell ref="D134:L134"/>
    <mergeCell ref="M134:Q134"/>
    <mergeCell ref="R134:AP134"/>
    <mergeCell ref="AJ129:AQ129"/>
    <mergeCell ref="AW129:AX129"/>
    <mergeCell ref="B132:C132"/>
    <mergeCell ref="D132:L132"/>
    <mergeCell ref="M132:Q132"/>
    <mergeCell ref="R132:AP132"/>
    <mergeCell ref="AE128:AI128"/>
    <mergeCell ref="AJ128:AQ128"/>
    <mergeCell ref="AW128:AX128"/>
    <mergeCell ref="B129:C129"/>
    <mergeCell ref="D129:H129"/>
    <mergeCell ref="I129:L129"/>
    <mergeCell ref="M129:T129"/>
    <mergeCell ref="U129:Y129"/>
    <mergeCell ref="Z129:AD129"/>
    <mergeCell ref="AE129:AI129"/>
    <mergeCell ref="B128:C128"/>
    <mergeCell ref="D128:H128"/>
    <mergeCell ref="I128:L128"/>
    <mergeCell ref="M128:T128"/>
    <mergeCell ref="U128:Y128"/>
    <mergeCell ref="Z128:AD128"/>
    <mergeCell ref="B127:C127"/>
    <mergeCell ref="D127:H127"/>
    <mergeCell ref="I127:L127"/>
    <mergeCell ref="M127:T127"/>
    <mergeCell ref="U127:Y127"/>
    <mergeCell ref="Z127:AD127"/>
    <mergeCell ref="AE127:AI127"/>
    <mergeCell ref="AJ127:AQ127"/>
    <mergeCell ref="AW127:AX127"/>
    <mergeCell ref="B126:C126"/>
    <mergeCell ref="D126:H126"/>
    <mergeCell ref="I126:L126"/>
    <mergeCell ref="M126:T126"/>
    <mergeCell ref="U126:Y126"/>
    <mergeCell ref="Z126:AD126"/>
    <mergeCell ref="AE126:AI126"/>
    <mergeCell ref="AJ126:AQ126"/>
    <mergeCell ref="AW126:AX126"/>
    <mergeCell ref="AE124:AI124"/>
    <mergeCell ref="AJ124:AQ124"/>
    <mergeCell ref="AW124:AX124"/>
    <mergeCell ref="B125:C125"/>
    <mergeCell ref="D125:H125"/>
    <mergeCell ref="I125:L125"/>
    <mergeCell ref="M125:T125"/>
    <mergeCell ref="U125:Y125"/>
    <mergeCell ref="Z125:AD125"/>
    <mergeCell ref="AE125:AI125"/>
    <mergeCell ref="B124:C124"/>
    <mergeCell ref="D124:H124"/>
    <mergeCell ref="I124:L124"/>
    <mergeCell ref="M124:T124"/>
    <mergeCell ref="U124:Y124"/>
    <mergeCell ref="Z124:AD124"/>
    <mergeCell ref="AJ125:AQ125"/>
    <mergeCell ref="AW125:AX125"/>
    <mergeCell ref="B123:C123"/>
    <mergeCell ref="D123:H123"/>
    <mergeCell ref="I123:L123"/>
    <mergeCell ref="M123:T123"/>
    <mergeCell ref="U123:Y123"/>
    <mergeCell ref="Z123:AD123"/>
    <mergeCell ref="AE123:AI123"/>
    <mergeCell ref="AJ123:AQ123"/>
    <mergeCell ref="AW123:AX123"/>
    <mergeCell ref="B122:C122"/>
    <mergeCell ref="D122:H122"/>
    <mergeCell ref="I122:L122"/>
    <mergeCell ref="M122:T122"/>
    <mergeCell ref="U122:Y122"/>
    <mergeCell ref="Z122:AD122"/>
    <mergeCell ref="AE122:AI122"/>
    <mergeCell ref="AJ122:AQ122"/>
    <mergeCell ref="AW122:AX122"/>
    <mergeCell ref="B121:C121"/>
    <mergeCell ref="D121:H121"/>
    <mergeCell ref="I121:L121"/>
    <mergeCell ref="M121:T121"/>
    <mergeCell ref="U121:Y121"/>
    <mergeCell ref="Z121:AD121"/>
    <mergeCell ref="AE121:AI121"/>
    <mergeCell ref="AJ121:AQ121"/>
    <mergeCell ref="AW121:AX121"/>
    <mergeCell ref="AW119:AX119"/>
    <mergeCell ref="B120:C120"/>
    <mergeCell ref="D120:H120"/>
    <mergeCell ref="I120:L120"/>
    <mergeCell ref="M120:T120"/>
    <mergeCell ref="U120:Y120"/>
    <mergeCell ref="Z120:AD120"/>
    <mergeCell ref="AE120:AI120"/>
    <mergeCell ref="AJ120:AQ120"/>
    <mergeCell ref="AW120:AX120"/>
    <mergeCell ref="C118:P118"/>
    <mergeCell ref="B119:C119"/>
    <mergeCell ref="D119:H119"/>
    <mergeCell ref="I119:L119"/>
    <mergeCell ref="M119:T119"/>
    <mergeCell ref="U119:Y119"/>
    <mergeCell ref="Z119:AD119"/>
    <mergeCell ref="AE119:AI119"/>
    <mergeCell ref="AJ119:AQ119"/>
    <mergeCell ref="BB115:BF115"/>
    <mergeCell ref="B116:C116"/>
    <mergeCell ref="D116:L116"/>
    <mergeCell ref="M116:T116"/>
    <mergeCell ref="U116:AB116"/>
    <mergeCell ref="AC116:AG116"/>
    <mergeCell ref="AH116:AL116"/>
    <mergeCell ref="AM116:AQ116"/>
    <mergeCell ref="AR116:AV116"/>
    <mergeCell ref="AW116:BA116"/>
    <mergeCell ref="BB116:BF116"/>
    <mergeCell ref="B115:C115"/>
    <mergeCell ref="D115:L115"/>
    <mergeCell ref="M115:T115"/>
    <mergeCell ref="U115:AB115"/>
    <mergeCell ref="AC115:AG115"/>
    <mergeCell ref="AH115:AL115"/>
    <mergeCell ref="AM115:AQ115"/>
    <mergeCell ref="AR115:AV115"/>
    <mergeCell ref="AW115:BA115"/>
    <mergeCell ref="BB113:BF113"/>
    <mergeCell ref="B114:C114"/>
    <mergeCell ref="D114:L114"/>
    <mergeCell ref="M114:T114"/>
    <mergeCell ref="U114:AB114"/>
    <mergeCell ref="AC114:AG114"/>
    <mergeCell ref="AH114:AL114"/>
    <mergeCell ref="AM114:AQ114"/>
    <mergeCell ref="AR114:AV114"/>
    <mergeCell ref="AW114:BA114"/>
    <mergeCell ref="BB114:BF114"/>
    <mergeCell ref="B113:C113"/>
    <mergeCell ref="D113:L113"/>
    <mergeCell ref="M113:T113"/>
    <mergeCell ref="U113:AB113"/>
    <mergeCell ref="AC113:AG113"/>
    <mergeCell ref="AH113:AL113"/>
    <mergeCell ref="AM113:AQ113"/>
    <mergeCell ref="AR113:AV113"/>
    <mergeCell ref="AW113:BA113"/>
    <mergeCell ref="BB111:BF111"/>
    <mergeCell ref="B112:C112"/>
    <mergeCell ref="D112:L112"/>
    <mergeCell ref="M112:T112"/>
    <mergeCell ref="U112:AB112"/>
    <mergeCell ref="AC112:AG112"/>
    <mergeCell ref="AH112:AL112"/>
    <mergeCell ref="AM112:AQ112"/>
    <mergeCell ref="AR112:AV112"/>
    <mergeCell ref="AW112:BA112"/>
    <mergeCell ref="BB112:BF112"/>
    <mergeCell ref="B111:C111"/>
    <mergeCell ref="D111:L111"/>
    <mergeCell ref="M111:T111"/>
    <mergeCell ref="U111:AB111"/>
    <mergeCell ref="AC111:AG111"/>
    <mergeCell ref="AH111:AL111"/>
    <mergeCell ref="AM111:AQ111"/>
    <mergeCell ref="AR111:AV111"/>
    <mergeCell ref="AW111:BA111"/>
    <mergeCell ref="BB109:BF109"/>
    <mergeCell ref="B110:C110"/>
    <mergeCell ref="D110:L110"/>
    <mergeCell ref="M110:T110"/>
    <mergeCell ref="U110:AB110"/>
    <mergeCell ref="AC110:AG110"/>
    <mergeCell ref="AH110:AL110"/>
    <mergeCell ref="AM110:AQ110"/>
    <mergeCell ref="AR110:AV110"/>
    <mergeCell ref="AW110:BA110"/>
    <mergeCell ref="BB110:BF110"/>
    <mergeCell ref="B109:C109"/>
    <mergeCell ref="D109:L109"/>
    <mergeCell ref="M109:T109"/>
    <mergeCell ref="U109:AB109"/>
    <mergeCell ref="AC109:AG109"/>
    <mergeCell ref="AH109:AL109"/>
    <mergeCell ref="AM109:AQ109"/>
    <mergeCell ref="AR109:AV109"/>
    <mergeCell ref="AW109:BA109"/>
    <mergeCell ref="AM107:AQ107"/>
    <mergeCell ref="AR107:AV107"/>
    <mergeCell ref="AW107:BA107"/>
    <mergeCell ref="BB107:BF107"/>
    <mergeCell ref="B108:C108"/>
    <mergeCell ref="D108:L108"/>
    <mergeCell ref="M108:T108"/>
    <mergeCell ref="U108:AB108"/>
    <mergeCell ref="AC108:AG108"/>
    <mergeCell ref="AH108:AL108"/>
    <mergeCell ref="B107:C107"/>
    <mergeCell ref="D107:L107"/>
    <mergeCell ref="M107:T107"/>
    <mergeCell ref="U107:AB107"/>
    <mergeCell ref="AC107:AG107"/>
    <mergeCell ref="AH107:AL107"/>
    <mergeCell ref="AM108:AQ108"/>
    <mergeCell ref="AR108:AV108"/>
    <mergeCell ref="AW108:BA108"/>
    <mergeCell ref="BB108:BF108"/>
    <mergeCell ref="AC106:AG106"/>
    <mergeCell ref="AH106:AL106"/>
    <mergeCell ref="AM106:AQ106"/>
    <mergeCell ref="AR106:AV106"/>
    <mergeCell ref="AW106:BA106"/>
    <mergeCell ref="BB106:BF106"/>
    <mergeCell ref="J104:N104"/>
    <mergeCell ref="O104:T104"/>
    <mergeCell ref="C105:Y105"/>
    <mergeCell ref="B106:C106"/>
    <mergeCell ref="D106:L106"/>
    <mergeCell ref="M106:T106"/>
    <mergeCell ref="U106:AB106"/>
    <mergeCell ref="B104:I104"/>
    <mergeCell ref="AL98:AP98"/>
    <mergeCell ref="AQ98:AZ98"/>
    <mergeCell ref="L99:N100"/>
    <mergeCell ref="O99:Q100"/>
    <mergeCell ref="R99:T100"/>
    <mergeCell ref="U99:AZ100"/>
    <mergeCell ref="AQ95:AZ95"/>
    <mergeCell ref="L96:N97"/>
    <mergeCell ref="O96:Q97"/>
    <mergeCell ref="R96:T97"/>
    <mergeCell ref="U96:AZ97"/>
    <mergeCell ref="AL95:AP95"/>
    <mergeCell ref="A98:A100"/>
    <mergeCell ref="B98:K100"/>
    <mergeCell ref="L98:V98"/>
    <mergeCell ref="W98:Z98"/>
    <mergeCell ref="AA98:AK98"/>
    <mergeCell ref="A95:A97"/>
    <mergeCell ref="B95:K97"/>
    <mergeCell ref="L95:V95"/>
    <mergeCell ref="W95:Z95"/>
    <mergeCell ref="AA95:AK95"/>
    <mergeCell ref="AL92:AP92"/>
    <mergeCell ref="AQ92:AZ92"/>
    <mergeCell ref="L93:N94"/>
    <mergeCell ref="O93:Q94"/>
    <mergeCell ref="R93:T94"/>
    <mergeCell ref="U93:AZ94"/>
    <mergeCell ref="AQ89:AZ89"/>
    <mergeCell ref="L90:N91"/>
    <mergeCell ref="O90:Q91"/>
    <mergeCell ref="R90:T91"/>
    <mergeCell ref="U90:AZ91"/>
    <mergeCell ref="AL89:AP89"/>
    <mergeCell ref="A92:A94"/>
    <mergeCell ref="B92:K94"/>
    <mergeCell ref="L92:V92"/>
    <mergeCell ref="W92:Z92"/>
    <mergeCell ref="AA92:AK92"/>
    <mergeCell ref="A89:A91"/>
    <mergeCell ref="B89:K91"/>
    <mergeCell ref="L89:V89"/>
    <mergeCell ref="W89:Z89"/>
    <mergeCell ref="AA89:AK89"/>
    <mergeCell ref="AL86:AP86"/>
    <mergeCell ref="AQ86:AZ86"/>
    <mergeCell ref="L87:N88"/>
    <mergeCell ref="O87:Q88"/>
    <mergeCell ref="R87:T88"/>
    <mergeCell ref="U87:AZ88"/>
    <mergeCell ref="AQ83:AZ83"/>
    <mergeCell ref="L84:N85"/>
    <mergeCell ref="O84:Q85"/>
    <mergeCell ref="R84:T85"/>
    <mergeCell ref="U84:AZ85"/>
    <mergeCell ref="AL83:AP83"/>
    <mergeCell ref="A86:A88"/>
    <mergeCell ref="B86:K88"/>
    <mergeCell ref="L86:V86"/>
    <mergeCell ref="W86:Z86"/>
    <mergeCell ref="AA86:AK86"/>
    <mergeCell ref="A83:A85"/>
    <mergeCell ref="B83:K85"/>
    <mergeCell ref="L83:V83"/>
    <mergeCell ref="W83:Z83"/>
    <mergeCell ref="AA83:AK83"/>
    <mergeCell ref="L81:N82"/>
    <mergeCell ref="O81:Q82"/>
    <mergeCell ref="R81:T82"/>
    <mergeCell ref="U81:AZ82"/>
    <mergeCell ref="AQ77:AZ77"/>
    <mergeCell ref="L78:N79"/>
    <mergeCell ref="O78:Q79"/>
    <mergeCell ref="R78:T79"/>
    <mergeCell ref="U78:AZ79"/>
    <mergeCell ref="A74:A76"/>
    <mergeCell ref="B74:K76"/>
    <mergeCell ref="L74:V74"/>
    <mergeCell ref="W74:Z74"/>
    <mergeCell ref="AA74:AK74"/>
    <mergeCell ref="AL74:AP74"/>
    <mergeCell ref="AQ74:AZ74"/>
    <mergeCell ref="A80:A82"/>
    <mergeCell ref="B80:K82"/>
    <mergeCell ref="L80:V80"/>
    <mergeCell ref="W80:Z80"/>
    <mergeCell ref="AA80:AK80"/>
    <mergeCell ref="L75:N76"/>
    <mergeCell ref="O75:Q76"/>
    <mergeCell ref="R75:T76"/>
    <mergeCell ref="U75:AZ76"/>
    <mergeCell ref="A77:A79"/>
    <mergeCell ref="B77:K79"/>
    <mergeCell ref="L77:V77"/>
    <mergeCell ref="W77:Z77"/>
    <mergeCell ref="AA77:AK77"/>
    <mergeCell ref="AL77:AP77"/>
    <mergeCell ref="AL80:AP80"/>
    <mergeCell ref="AQ80:AZ80"/>
    <mergeCell ref="B70:K70"/>
    <mergeCell ref="L70:AZ70"/>
    <mergeCell ref="A71:A73"/>
    <mergeCell ref="B71:K73"/>
    <mergeCell ref="L71:V71"/>
    <mergeCell ref="W71:Z71"/>
    <mergeCell ref="AA71:AK71"/>
    <mergeCell ref="AL71:AP71"/>
    <mergeCell ref="AQ71:AZ71"/>
    <mergeCell ref="L72:N73"/>
    <mergeCell ref="O72:Q73"/>
    <mergeCell ref="R72:T73"/>
    <mergeCell ref="U72:AZ73"/>
    <mergeCell ref="AP65:AR65"/>
    <mergeCell ref="AS65:AU65"/>
    <mergeCell ref="AV65:AX65"/>
    <mergeCell ref="AY65:BA65"/>
    <mergeCell ref="B65:C65"/>
    <mergeCell ref="D65:L65"/>
    <mergeCell ref="M65:Q65"/>
    <mergeCell ref="R65:V65"/>
    <mergeCell ref="W65:X65"/>
    <mergeCell ref="BB65:BD65"/>
    <mergeCell ref="BE65:BF65"/>
    <mergeCell ref="Y65:Z65"/>
    <mergeCell ref="AA65:AC65"/>
    <mergeCell ref="AD65:AF65"/>
    <mergeCell ref="AG65:AI65"/>
    <mergeCell ref="AJ65:AL65"/>
    <mergeCell ref="AM65:AO65"/>
    <mergeCell ref="BB63:BD63"/>
    <mergeCell ref="BE63:BF63"/>
    <mergeCell ref="Y63:Z63"/>
    <mergeCell ref="AA63:AC63"/>
    <mergeCell ref="AD63:AF63"/>
    <mergeCell ref="AG63:AI63"/>
    <mergeCell ref="AJ63:AL63"/>
    <mergeCell ref="AM63:AO63"/>
    <mergeCell ref="Y64:Z64"/>
    <mergeCell ref="AS64:AU64"/>
    <mergeCell ref="AV64:AX64"/>
    <mergeCell ref="AY64:BA64"/>
    <mergeCell ref="BB64:BD64"/>
    <mergeCell ref="BE64:BF64"/>
    <mergeCell ref="AA64:AC64"/>
    <mergeCell ref="AD64:AF64"/>
    <mergeCell ref="AG64:AI64"/>
    <mergeCell ref="AJ64:AL64"/>
    <mergeCell ref="AM64:AO64"/>
    <mergeCell ref="AP64:AR64"/>
    <mergeCell ref="AV63:AX63"/>
    <mergeCell ref="AY63:BA63"/>
    <mergeCell ref="B64:C64"/>
    <mergeCell ref="D64:L64"/>
    <mergeCell ref="M64:Q64"/>
    <mergeCell ref="R64:V64"/>
    <mergeCell ref="W64:X64"/>
    <mergeCell ref="AS63:AU63"/>
    <mergeCell ref="BB60:BD60"/>
    <mergeCell ref="BE60:BF60"/>
    <mergeCell ref="B63:C63"/>
    <mergeCell ref="D63:L63"/>
    <mergeCell ref="M63:Q63"/>
    <mergeCell ref="R63:V63"/>
    <mergeCell ref="W63:X63"/>
    <mergeCell ref="AA62:AC62"/>
    <mergeCell ref="AD62:AF62"/>
    <mergeCell ref="AG62:AI62"/>
    <mergeCell ref="AJ62:AL62"/>
    <mergeCell ref="AM62:AO62"/>
    <mergeCell ref="AP62:AR62"/>
    <mergeCell ref="B62:C62"/>
    <mergeCell ref="D62:L62"/>
    <mergeCell ref="M62:Q62"/>
    <mergeCell ref="R62:V62"/>
    <mergeCell ref="W62:X62"/>
    <mergeCell ref="Y62:Z62"/>
    <mergeCell ref="AP63:AR63"/>
    <mergeCell ref="B61:C61"/>
    <mergeCell ref="AS62:AU62"/>
    <mergeCell ref="AV62:AX62"/>
    <mergeCell ref="AY62:BA62"/>
    <mergeCell ref="BB62:BD62"/>
    <mergeCell ref="BE62:BF62"/>
    <mergeCell ref="AY61:BA61"/>
    <mergeCell ref="BE59:BF59"/>
    <mergeCell ref="Y59:Z59"/>
    <mergeCell ref="AA59:AC59"/>
    <mergeCell ref="AD59:AF59"/>
    <mergeCell ref="AG59:AI59"/>
    <mergeCell ref="AJ59:AL59"/>
    <mergeCell ref="AM59:AO59"/>
    <mergeCell ref="AS58:AU58"/>
    <mergeCell ref="AV58:AX58"/>
    <mergeCell ref="AY58:BA58"/>
    <mergeCell ref="BB58:BD58"/>
    <mergeCell ref="BE58:BF58"/>
    <mergeCell ref="AM58:AO58"/>
    <mergeCell ref="AP58:AR58"/>
    <mergeCell ref="AP59:AR59"/>
    <mergeCell ref="AS59:AU59"/>
    <mergeCell ref="AV59:AX59"/>
    <mergeCell ref="AY59:BA59"/>
    <mergeCell ref="BB59:BD59"/>
    <mergeCell ref="AP60:AR60"/>
    <mergeCell ref="BB61:BD61"/>
    <mergeCell ref="BE61:BF61"/>
    <mergeCell ref="Y61:Z61"/>
    <mergeCell ref="AA61:AC61"/>
    <mergeCell ref="AD61:AF61"/>
    <mergeCell ref="AG61:AI61"/>
    <mergeCell ref="AJ61:AL61"/>
    <mergeCell ref="AM61:AO61"/>
    <mergeCell ref="AV61:AX61"/>
    <mergeCell ref="AV60:AX60"/>
    <mergeCell ref="AY60:BA60"/>
    <mergeCell ref="Y57:Z57"/>
    <mergeCell ref="AA57:AC57"/>
    <mergeCell ref="B60:C60"/>
    <mergeCell ref="D60:L60"/>
    <mergeCell ref="M60:Q60"/>
    <mergeCell ref="R60:V60"/>
    <mergeCell ref="W60:X60"/>
    <mergeCell ref="Y60:Z60"/>
    <mergeCell ref="AP61:AR61"/>
    <mergeCell ref="AS61:AU61"/>
    <mergeCell ref="D61:L61"/>
    <mergeCell ref="M61:Q61"/>
    <mergeCell ref="R61:V61"/>
    <mergeCell ref="W61:X61"/>
    <mergeCell ref="AA60:AC60"/>
    <mergeCell ref="AD60:AF60"/>
    <mergeCell ref="AG60:AI60"/>
    <mergeCell ref="AJ60:AL60"/>
    <mergeCell ref="AM60:AO60"/>
    <mergeCell ref="AS60:AU60"/>
    <mergeCell ref="B55:C55"/>
    <mergeCell ref="AJ56:AL56"/>
    <mergeCell ref="B59:C59"/>
    <mergeCell ref="D59:L59"/>
    <mergeCell ref="M59:Q59"/>
    <mergeCell ref="R59:V59"/>
    <mergeCell ref="W59:X59"/>
    <mergeCell ref="AA58:AC58"/>
    <mergeCell ref="AD58:AF58"/>
    <mergeCell ref="AG58:AI58"/>
    <mergeCell ref="AJ58:AL58"/>
    <mergeCell ref="AV57:AX57"/>
    <mergeCell ref="AY57:BA57"/>
    <mergeCell ref="BB57:BD57"/>
    <mergeCell ref="BE57:BF57"/>
    <mergeCell ref="B58:C58"/>
    <mergeCell ref="D58:L58"/>
    <mergeCell ref="M58:Q58"/>
    <mergeCell ref="R58:V58"/>
    <mergeCell ref="W58:X58"/>
    <mergeCell ref="Y58:Z58"/>
    <mergeCell ref="AD57:AF57"/>
    <mergeCell ref="AG57:AI57"/>
    <mergeCell ref="AJ57:AL57"/>
    <mergeCell ref="AM57:AO57"/>
    <mergeCell ref="AP57:AR57"/>
    <mergeCell ref="AS57:AU57"/>
    <mergeCell ref="B57:C57"/>
    <mergeCell ref="D57:L57"/>
    <mergeCell ref="M57:Q57"/>
    <mergeCell ref="R57:V57"/>
    <mergeCell ref="W57:X57"/>
    <mergeCell ref="D55:L55"/>
    <mergeCell ref="M55:Q55"/>
    <mergeCell ref="R55:V55"/>
    <mergeCell ref="W55:X55"/>
    <mergeCell ref="Y55:Z55"/>
    <mergeCell ref="AA55:AC55"/>
    <mergeCell ref="AD55:AF55"/>
    <mergeCell ref="AG55:AI55"/>
    <mergeCell ref="AG56:AI56"/>
    <mergeCell ref="BB55:BD55"/>
    <mergeCell ref="BE55:BF55"/>
    <mergeCell ref="B56:C56"/>
    <mergeCell ref="D56:L56"/>
    <mergeCell ref="M56:Q56"/>
    <mergeCell ref="R56:V56"/>
    <mergeCell ref="W56:X56"/>
    <mergeCell ref="Y56:Z56"/>
    <mergeCell ref="AA56:AC56"/>
    <mergeCell ref="AD56:AF56"/>
    <mergeCell ref="AJ55:AL55"/>
    <mergeCell ref="AM55:AO55"/>
    <mergeCell ref="AP55:AR55"/>
    <mergeCell ref="AS55:AU55"/>
    <mergeCell ref="AV55:AX55"/>
    <mergeCell ref="AY55:BA55"/>
    <mergeCell ref="AY56:BA56"/>
    <mergeCell ref="BB56:BD56"/>
    <mergeCell ref="BE56:BF56"/>
    <mergeCell ref="AM56:AO56"/>
    <mergeCell ref="AP56:AR56"/>
    <mergeCell ref="AS56:AU56"/>
    <mergeCell ref="AV56:AX56"/>
    <mergeCell ref="Y15:AH15"/>
    <mergeCell ref="AI15:AJ15"/>
    <mergeCell ref="AY54:BD54"/>
    <mergeCell ref="K34:S35"/>
    <mergeCell ref="T34:AB35"/>
    <mergeCell ref="AC34:AK35"/>
    <mergeCell ref="B42:J43"/>
    <mergeCell ref="K42:S43"/>
    <mergeCell ref="T42:AB43"/>
    <mergeCell ref="AC42:AK43"/>
    <mergeCell ref="B54:I54"/>
    <mergeCell ref="B30:H30"/>
    <mergeCell ref="B18:J18"/>
    <mergeCell ref="K18:V18"/>
    <mergeCell ref="B19:J19"/>
    <mergeCell ref="K19:V19"/>
    <mergeCell ref="B20:J20"/>
    <mergeCell ref="K20:V20"/>
    <mergeCell ref="B21:J21"/>
    <mergeCell ref="J54:N54"/>
    <mergeCell ref="O54:T54"/>
    <mergeCell ref="AA54:AF54"/>
    <mergeCell ref="AG54:AL54"/>
    <mergeCell ref="AM54:AR54"/>
    <mergeCell ref="B34:J35"/>
    <mergeCell ref="B31:R31"/>
    <mergeCell ref="B40:J41"/>
    <mergeCell ref="K21:V21"/>
    <mergeCell ref="B22:J22"/>
    <mergeCell ref="K22:V22"/>
    <mergeCell ref="B23:J23"/>
    <mergeCell ref="K23:V23"/>
    <mergeCell ref="AA2:AF2"/>
    <mergeCell ref="AG2:AX2"/>
    <mergeCell ref="B3:E3"/>
    <mergeCell ref="F3:X3"/>
    <mergeCell ref="AA3:AD4"/>
    <mergeCell ref="AE3:AF3"/>
    <mergeCell ref="AG3:AX3"/>
    <mergeCell ref="B4:E4"/>
    <mergeCell ref="F4:X4"/>
    <mergeCell ref="AE4:AF4"/>
    <mergeCell ref="AG4:AX4"/>
    <mergeCell ref="B5:E5"/>
    <mergeCell ref="F5:X5"/>
    <mergeCell ref="AA5:AD6"/>
    <mergeCell ref="AE5:AF5"/>
    <mergeCell ref="AG5:AX5"/>
    <mergeCell ref="B6:E6"/>
    <mergeCell ref="F6:X6"/>
    <mergeCell ref="AE6:AF6"/>
    <mergeCell ref="K40:S41"/>
    <mergeCell ref="T40:AB41"/>
    <mergeCell ref="AC40:AK41"/>
    <mergeCell ref="AN8:AR8"/>
    <mergeCell ref="AS8:AX8"/>
    <mergeCell ref="AG6:AX6"/>
    <mergeCell ref="B7:E7"/>
    <mergeCell ref="F7:X7"/>
    <mergeCell ref="AA7:AF7"/>
    <mergeCell ref="AG7:AM7"/>
    <mergeCell ref="AN7:AR7"/>
    <mergeCell ref="AS7:AX7"/>
    <mergeCell ref="T13:W13"/>
    <mergeCell ref="P14:S14"/>
    <mergeCell ref="T14:W14"/>
    <mergeCell ref="AA9:AF9"/>
    <mergeCell ref="AG9:AX9"/>
    <mergeCell ref="AA10:AF10"/>
    <mergeCell ref="AG10:AX10"/>
    <mergeCell ref="B11:S11"/>
    <mergeCell ref="T11:X11"/>
    <mergeCell ref="B8:E8"/>
    <mergeCell ref="F8:X8"/>
    <mergeCell ref="AA8:AF8"/>
    <mergeCell ref="AG8:AM8"/>
    <mergeCell ref="B13:O14"/>
    <mergeCell ref="P13:S13"/>
    <mergeCell ref="AL15:AT15"/>
    <mergeCell ref="B16:BA16"/>
    <mergeCell ref="I30:M30"/>
    <mergeCell ref="B15:S15"/>
    <mergeCell ref="T15:W15"/>
  </mergeCells>
  <phoneticPr fontId="7"/>
  <conditionalFormatting sqref="K19:V28">
    <cfRule type="containsBlanks" dxfId="11" priority="1">
      <formula>LEN(TRIM(K19))=0</formula>
    </cfRule>
  </conditionalFormatting>
  <dataValidations disablePrompts="1" count="5">
    <dataValidation type="list" allowBlank="1" showInputMessage="1" showErrorMessage="1" sqref="W71:Z71 W74:Z74 W77:Z77 W80:Z80 W83:Z83 W86:Z86 W89:Z89 W92:Z92 W95:Z95 W98:Z98" xr:uid="{92C86C51-303C-4F20-8C54-17E6EF7B9448}">
      <formula1>$BH$69:$BH$70</formula1>
    </dataValidation>
    <dataValidation type="list" allowBlank="1" showInputMessage="1" showErrorMessage="1" sqref="P101:R101" xr:uid="{A3EDAA16-7BCA-42BB-B649-95C884FA8D7F}">
      <formula1>$BF$74:$BF$76</formula1>
    </dataValidation>
    <dataValidation type="list" allowBlank="1" showInputMessage="1" showErrorMessage="1" sqref="O72:Q73 O99:Q100 O96:Q97 O93:Q94 O90:Q91 O87:Q88 O84:Q85 O81:Q82 O78:Q79 O75:Q76" xr:uid="{9ED4CB52-A245-4F13-A119-5B18D5623F91}">
      <formula1>$BH$74:$BH$76</formula1>
    </dataValidation>
    <dataValidation type="list" allowBlank="1" showInputMessage="1" showErrorMessage="1" sqref="AL98:AP98 AL71:AP71 AL95:AP95 AL92:AP92 AL89:AP89 AL86:AP86 AL83:AP83 AL80:AP80 AL77:AP77 AL74:AP74" xr:uid="{3B4B3592-FA20-4513-9DC1-B24106E1F4B4}">
      <formula1>$BH$71:$BH$72</formula1>
    </dataValidation>
    <dataValidation type="list" allowBlank="1" showInputMessage="1" showErrorMessage="1" sqref="T11:X11" xr:uid="{432FD255-E763-4CCD-8698-A36372814FCC}">
      <formula1>$BG$12:$BG$13</formula1>
    </dataValidation>
  </dataValidations>
  <hyperlinks>
    <hyperlink ref="AU190" r:id="rId1" xr:uid="{2BC60F20-6E8A-4241-B4C9-3BCA568F8890}"/>
    <hyperlink ref="AU191" r:id="rId2" xr:uid="{32BFCF50-8DA9-418D-9D28-97CD4A726F3F}"/>
  </hyperlinks>
  <pageMargins left="0.7" right="0.7" top="0.75" bottom="0.75" header="0.3" footer="0.3"/>
  <pageSetup paperSize="9" scale="63" fitToHeight="0" orientation="portrait" r:id="rId3"/>
  <rowBreaks count="3" manualBreakCount="3">
    <brk id="66" max="57" man="1"/>
    <brk id="144" max="57" man="1"/>
    <brk id="197"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W224"/>
  <sheetViews>
    <sheetView view="pageBreakPreview" zoomScale="90" zoomScaleSheetLayoutView="90" workbookViewId="0"/>
  </sheetViews>
  <sheetFormatPr defaultColWidth="9" defaultRowHeight="18" x14ac:dyDescent="0.2"/>
  <cols>
    <col min="1" max="1" width="3.21875" style="1" customWidth="1"/>
    <col min="2" max="2" width="2.33203125" style="8" customWidth="1"/>
    <col min="3" max="17" width="2.33203125" style="1" customWidth="1"/>
    <col min="18" max="18" width="3.33203125" style="1" customWidth="1"/>
    <col min="19" max="27" width="2.33203125" style="1" customWidth="1"/>
    <col min="28" max="31" width="3.33203125" style="1" customWidth="1"/>
    <col min="32" max="49" width="2.33203125" style="1" customWidth="1"/>
    <col min="50" max="50" width="3.33203125" style="1" customWidth="1"/>
    <col min="51" max="100" width="2.33203125" style="1" customWidth="1"/>
    <col min="101" max="101" width="9" style="1" customWidth="1"/>
    <col min="102" max="16384" width="9" style="1"/>
  </cols>
  <sheetData>
    <row r="1" spans="2:59" ht="27"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row>
    <row r="2" spans="2:59" x14ac:dyDescent="0.2">
      <c r="B2" s="2"/>
      <c r="C2" s="3"/>
      <c r="D2" s="3"/>
      <c r="E2" s="3"/>
      <c r="F2" s="3"/>
      <c r="G2" s="3"/>
      <c r="H2" s="3"/>
      <c r="I2" s="3"/>
      <c r="J2" s="3"/>
      <c r="K2" s="3"/>
      <c r="L2" s="3"/>
      <c r="M2" s="3"/>
      <c r="N2" s="3"/>
      <c r="O2" s="3"/>
      <c r="P2" s="3"/>
      <c r="Q2" s="3"/>
      <c r="R2" s="3"/>
      <c r="S2" s="3"/>
      <c r="T2" s="3"/>
      <c r="U2" s="3"/>
      <c r="V2" s="3"/>
      <c r="W2" s="3"/>
      <c r="X2" s="3"/>
      <c r="Y2" s="3"/>
      <c r="Z2" s="3"/>
      <c r="AA2" s="130" t="s">
        <v>1</v>
      </c>
      <c r="AB2" s="130"/>
      <c r="AC2" s="130"/>
      <c r="AD2" s="130"/>
      <c r="AE2" s="130"/>
      <c r="AF2" s="130"/>
      <c r="AG2" s="432"/>
      <c r="AH2" s="432"/>
      <c r="AI2" s="432"/>
      <c r="AJ2" s="432"/>
      <c r="AK2" s="432"/>
      <c r="AL2" s="432"/>
      <c r="AM2" s="432"/>
      <c r="AN2" s="432"/>
      <c r="AO2" s="432"/>
      <c r="AP2" s="432"/>
      <c r="AQ2" s="432"/>
      <c r="AR2" s="432"/>
      <c r="AS2" s="432"/>
      <c r="AT2" s="432"/>
      <c r="AU2" s="432"/>
      <c r="AV2" s="432"/>
      <c r="AW2" s="432"/>
      <c r="AX2" s="432"/>
      <c r="AY2" s="3"/>
      <c r="AZ2" s="3"/>
      <c r="BA2" s="3"/>
      <c r="BB2" s="3"/>
      <c r="BC2" s="3"/>
      <c r="BD2" s="3"/>
      <c r="BE2" s="3"/>
      <c r="BF2" s="3"/>
    </row>
    <row r="3" spans="2:59" x14ac:dyDescent="0.2">
      <c r="B3" s="124" t="s">
        <v>3</v>
      </c>
      <c r="C3" s="125"/>
      <c r="D3" s="125"/>
      <c r="E3" s="126"/>
      <c r="F3" s="433"/>
      <c r="G3" s="434"/>
      <c r="H3" s="434"/>
      <c r="I3" s="434"/>
      <c r="J3" s="434"/>
      <c r="K3" s="434"/>
      <c r="L3" s="434"/>
      <c r="M3" s="434"/>
      <c r="N3" s="434"/>
      <c r="O3" s="434"/>
      <c r="P3" s="434"/>
      <c r="Q3" s="434"/>
      <c r="R3" s="434"/>
      <c r="S3" s="434"/>
      <c r="T3" s="434"/>
      <c r="U3" s="434"/>
      <c r="V3" s="434"/>
      <c r="W3" s="434"/>
      <c r="X3" s="435"/>
      <c r="Y3" s="3"/>
      <c r="Z3" s="3"/>
      <c r="AA3" s="130" t="s">
        <v>4</v>
      </c>
      <c r="AB3" s="130"/>
      <c r="AC3" s="130"/>
      <c r="AD3" s="130"/>
      <c r="AE3" s="130" t="s">
        <v>5</v>
      </c>
      <c r="AF3" s="130"/>
      <c r="AG3" s="427"/>
      <c r="AH3" s="427"/>
      <c r="AI3" s="427"/>
      <c r="AJ3" s="427"/>
      <c r="AK3" s="427"/>
      <c r="AL3" s="427"/>
      <c r="AM3" s="427"/>
      <c r="AN3" s="427"/>
      <c r="AO3" s="427"/>
      <c r="AP3" s="427"/>
      <c r="AQ3" s="427"/>
      <c r="AR3" s="427"/>
      <c r="AS3" s="427"/>
      <c r="AT3" s="427"/>
      <c r="AU3" s="427"/>
      <c r="AV3" s="427"/>
      <c r="AW3" s="427"/>
      <c r="AX3" s="427"/>
      <c r="AY3" s="3"/>
      <c r="AZ3" s="3"/>
      <c r="BA3" s="3"/>
      <c r="BB3" s="3"/>
      <c r="BC3" s="3"/>
      <c r="BD3" s="3"/>
      <c r="BE3" s="3"/>
      <c r="BF3" s="3"/>
    </row>
    <row r="4" spans="2:59" x14ac:dyDescent="0.2">
      <c r="B4" s="124" t="s">
        <v>7</v>
      </c>
      <c r="C4" s="125"/>
      <c r="D4" s="125"/>
      <c r="E4" s="126"/>
      <c r="F4" s="436"/>
      <c r="G4" s="437"/>
      <c r="H4" s="437"/>
      <c r="I4" s="437"/>
      <c r="J4" s="437"/>
      <c r="K4" s="437"/>
      <c r="L4" s="437"/>
      <c r="M4" s="437"/>
      <c r="N4" s="437"/>
      <c r="O4" s="437"/>
      <c r="P4" s="437"/>
      <c r="Q4" s="437"/>
      <c r="R4" s="437"/>
      <c r="S4" s="437"/>
      <c r="T4" s="437"/>
      <c r="U4" s="437"/>
      <c r="V4" s="437"/>
      <c r="W4" s="437"/>
      <c r="X4" s="438"/>
      <c r="Y4" s="3"/>
      <c r="Z4" s="3"/>
      <c r="AA4" s="130"/>
      <c r="AB4" s="130"/>
      <c r="AC4" s="130"/>
      <c r="AD4" s="130"/>
      <c r="AE4" s="130" t="s">
        <v>8</v>
      </c>
      <c r="AF4" s="130"/>
      <c r="AG4" s="427"/>
      <c r="AH4" s="427"/>
      <c r="AI4" s="427"/>
      <c r="AJ4" s="427"/>
      <c r="AK4" s="427"/>
      <c r="AL4" s="427"/>
      <c r="AM4" s="427"/>
      <c r="AN4" s="427"/>
      <c r="AO4" s="427"/>
      <c r="AP4" s="427"/>
      <c r="AQ4" s="427"/>
      <c r="AR4" s="427"/>
      <c r="AS4" s="427"/>
      <c r="AT4" s="427"/>
      <c r="AU4" s="427"/>
      <c r="AV4" s="427"/>
      <c r="AW4" s="427"/>
      <c r="AX4" s="427"/>
      <c r="AY4" s="3"/>
      <c r="AZ4" s="3"/>
      <c r="BA4" s="3"/>
      <c r="BB4" s="3"/>
      <c r="BC4" s="3"/>
      <c r="BD4" s="3"/>
      <c r="BE4" s="3"/>
      <c r="BF4" s="3"/>
    </row>
    <row r="5" spans="2:59" x14ac:dyDescent="0.2">
      <c r="B5" s="124" t="s">
        <v>5</v>
      </c>
      <c r="C5" s="125"/>
      <c r="D5" s="125"/>
      <c r="E5" s="126"/>
      <c r="F5" s="442"/>
      <c r="G5" s="443"/>
      <c r="H5" s="443"/>
      <c r="I5" s="443"/>
      <c r="J5" s="443"/>
      <c r="K5" s="443"/>
      <c r="L5" s="443"/>
      <c r="M5" s="443"/>
      <c r="N5" s="443"/>
      <c r="O5" s="443"/>
      <c r="P5" s="443"/>
      <c r="Q5" s="443"/>
      <c r="R5" s="443"/>
      <c r="S5" s="443"/>
      <c r="T5" s="443"/>
      <c r="U5" s="443"/>
      <c r="V5" s="443"/>
      <c r="W5" s="443"/>
      <c r="X5" s="444"/>
      <c r="Y5" s="3"/>
      <c r="Z5" s="3"/>
      <c r="AA5" s="130" t="s">
        <v>10</v>
      </c>
      <c r="AB5" s="130"/>
      <c r="AC5" s="130"/>
      <c r="AD5" s="130"/>
      <c r="AE5" s="130" t="s">
        <v>11</v>
      </c>
      <c r="AF5" s="130"/>
      <c r="AG5" s="427"/>
      <c r="AH5" s="427"/>
      <c r="AI5" s="427"/>
      <c r="AJ5" s="427"/>
      <c r="AK5" s="427"/>
      <c r="AL5" s="427"/>
      <c r="AM5" s="427"/>
      <c r="AN5" s="427"/>
      <c r="AO5" s="427"/>
      <c r="AP5" s="427"/>
      <c r="AQ5" s="427"/>
      <c r="AR5" s="427"/>
      <c r="AS5" s="427"/>
      <c r="AT5" s="427"/>
      <c r="AU5" s="427"/>
      <c r="AV5" s="427"/>
      <c r="AW5" s="427"/>
      <c r="AX5" s="427"/>
      <c r="AY5" s="3"/>
      <c r="AZ5" s="3"/>
      <c r="BA5" s="3"/>
      <c r="BB5" s="3"/>
      <c r="BC5" s="3"/>
      <c r="BD5" s="3"/>
      <c r="BE5" s="3"/>
      <c r="BF5" s="3"/>
    </row>
    <row r="6" spans="2:59" x14ac:dyDescent="0.2">
      <c r="B6" s="171" t="s">
        <v>13</v>
      </c>
      <c r="C6" s="172"/>
      <c r="D6" s="172"/>
      <c r="E6" s="173"/>
      <c r="F6" s="442"/>
      <c r="G6" s="443"/>
      <c r="H6" s="443"/>
      <c r="I6" s="443"/>
      <c r="J6" s="443"/>
      <c r="K6" s="443"/>
      <c r="L6" s="443"/>
      <c r="M6" s="443"/>
      <c r="N6" s="443"/>
      <c r="O6" s="443"/>
      <c r="P6" s="443"/>
      <c r="Q6" s="443"/>
      <c r="R6" s="443"/>
      <c r="S6" s="443"/>
      <c r="T6" s="443"/>
      <c r="U6" s="443"/>
      <c r="V6" s="443"/>
      <c r="W6" s="443"/>
      <c r="X6" s="444"/>
      <c r="Y6" s="3"/>
      <c r="Z6" s="3"/>
      <c r="AA6" s="130"/>
      <c r="AB6" s="130"/>
      <c r="AC6" s="130"/>
      <c r="AD6" s="130"/>
      <c r="AE6" s="130" t="s">
        <v>8</v>
      </c>
      <c r="AF6" s="130"/>
      <c r="AG6" s="427"/>
      <c r="AH6" s="427"/>
      <c r="AI6" s="427"/>
      <c r="AJ6" s="427"/>
      <c r="AK6" s="427"/>
      <c r="AL6" s="427"/>
      <c r="AM6" s="427"/>
      <c r="AN6" s="427"/>
      <c r="AO6" s="427"/>
      <c r="AP6" s="427"/>
      <c r="AQ6" s="427"/>
      <c r="AR6" s="427"/>
      <c r="AS6" s="427"/>
      <c r="AT6" s="427"/>
      <c r="AU6" s="427"/>
      <c r="AV6" s="427"/>
      <c r="AW6" s="427"/>
      <c r="AX6" s="427"/>
      <c r="AY6" s="3"/>
      <c r="AZ6" s="3"/>
      <c r="BA6" s="3"/>
      <c r="BB6" s="3"/>
      <c r="BC6" s="3"/>
      <c r="BD6" s="3"/>
      <c r="BE6" s="3"/>
      <c r="BF6" s="3"/>
    </row>
    <row r="7" spans="2:59" x14ac:dyDescent="0.2">
      <c r="B7" s="130" t="s">
        <v>16</v>
      </c>
      <c r="C7" s="130"/>
      <c r="D7" s="130"/>
      <c r="E7" s="130"/>
      <c r="F7" s="427"/>
      <c r="G7" s="427"/>
      <c r="H7" s="427"/>
      <c r="I7" s="427"/>
      <c r="J7" s="427"/>
      <c r="K7" s="427"/>
      <c r="L7" s="427"/>
      <c r="M7" s="427"/>
      <c r="N7" s="427"/>
      <c r="O7" s="427"/>
      <c r="P7" s="427"/>
      <c r="Q7" s="427"/>
      <c r="R7" s="427"/>
      <c r="S7" s="427"/>
      <c r="T7" s="427"/>
      <c r="U7" s="427"/>
      <c r="V7" s="427"/>
      <c r="W7" s="427"/>
      <c r="X7" s="427"/>
      <c r="Y7" s="3"/>
      <c r="Z7" s="3"/>
      <c r="AA7" s="130" t="s">
        <v>18</v>
      </c>
      <c r="AB7" s="130"/>
      <c r="AC7" s="130"/>
      <c r="AD7" s="130"/>
      <c r="AE7" s="130"/>
      <c r="AF7" s="130"/>
      <c r="AG7" s="442"/>
      <c r="AH7" s="443"/>
      <c r="AI7" s="443"/>
      <c r="AJ7" s="443"/>
      <c r="AK7" s="443"/>
      <c r="AL7" s="443"/>
      <c r="AM7" s="444"/>
      <c r="AN7" s="445" t="s">
        <v>20</v>
      </c>
      <c r="AO7" s="446"/>
      <c r="AP7" s="446"/>
      <c r="AQ7" s="446"/>
      <c r="AR7" s="447"/>
      <c r="AS7" s="536"/>
      <c r="AT7" s="537"/>
      <c r="AU7" s="537"/>
      <c r="AV7" s="537"/>
      <c r="AW7" s="537"/>
      <c r="AX7" s="537"/>
      <c r="AY7" s="3"/>
      <c r="AZ7" s="3"/>
      <c r="BA7" s="3"/>
      <c r="BB7" s="3"/>
      <c r="BC7" s="3"/>
      <c r="BD7" s="3"/>
      <c r="BE7" s="3"/>
      <c r="BF7" s="3"/>
    </row>
    <row r="8" spans="2:59" x14ac:dyDescent="0.2">
      <c r="B8" s="130" t="s">
        <v>22</v>
      </c>
      <c r="C8" s="130"/>
      <c r="D8" s="130"/>
      <c r="E8" s="130"/>
      <c r="F8" s="541"/>
      <c r="G8" s="427"/>
      <c r="H8" s="427"/>
      <c r="I8" s="427"/>
      <c r="J8" s="427"/>
      <c r="K8" s="427"/>
      <c r="L8" s="427"/>
      <c r="M8" s="427"/>
      <c r="N8" s="427"/>
      <c r="O8" s="427"/>
      <c r="P8" s="427"/>
      <c r="Q8" s="427"/>
      <c r="R8" s="427"/>
      <c r="S8" s="427"/>
      <c r="T8" s="427"/>
      <c r="U8" s="427"/>
      <c r="V8" s="427"/>
      <c r="W8" s="427"/>
      <c r="X8" s="427"/>
      <c r="Y8" s="3"/>
      <c r="Z8" s="3"/>
      <c r="AA8" s="130" t="s">
        <v>23</v>
      </c>
      <c r="AB8" s="130"/>
      <c r="AC8" s="130"/>
      <c r="AD8" s="130"/>
      <c r="AE8" s="130"/>
      <c r="AF8" s="130"/>
      <c r="AG8" s="442"/>
      <c r="AH8" s="443"/>
      <c r="AI8" s="443"/>
      <c r="AJ8" s="443"/>
      <c r="AK8" s="443"/>
      <c r="AL8" s="443"/>
      <c r="AM8" s="444"/>
      <c r="AN8" s="445" t="s">
        <v>25</v>
      </c>
      <c r="AO8" s="446"/>
      <c r="AP8" s="446"/>
      <c r="AQ8" s="446"/>
      <c r="AR8" s="447"/>
      <c r="AS8" s="536"/>
      <c r="AT8" s="537"/>
      <c r="AU8" s="537"/>
      <c r="AV8" s="537"/>
      <c r="AW8" s="537"/>
      <c r="AX8" s="537"/>
      <c r="AY8" s="3"/>
      <c r="AZ8" s="3"/>
      <c r="BA8" s="3"/>
      <c r="BB8" s="3"/>
      <c r="BC8" s="3"/>
      <c r="BD8" s="3"/>
      <c r="BE8" s="3"/>
      <c r="BF8" s="3"/>
    </row>
    <row r="9" spans="2:59" x14ac:dyDescent="0.2">
      <c r="B9" s="2"/>
      <c r="C9" s="3"/>
      <c r="D9" s="3"/>
      <c r="E9" s="3"/>
      <c r="F9" s="3"/>
      <c r="G9" s="3"/>
      <c r="H9" s="3"/>
      <c r="I9" s="3"/>
      <c r="J9" s="3"/>
      <c r="K9" s="3"/>
      <c r="L9" s="3"/>
      <c r="M9" s="3"/>
      <c r="N9" s="3"/>
      <c r="O9" s="3"/>
      <c r="P9" s="3"/>
      <c r="Q9" s="3"/>
      <c r="R9" s="3"/>
      <c r="S9" s="3"/>
      <c r="T9" s="3"/>
      <c r="U9" s="3"/>
      <c r="V9" s="3"/>
      <c r="W9" s="3"/>
      <c r="X9" s="3"/>
      <c r="Y9" s="3"/>
      <c r="Z9" s="3"/>
      <c r="AA9" s="130" t="s">
        <v>27</v>
      </c>
      <c r="AB9" s="130"/>
      <c r="AC9" s="130"/>
      <c r="AD9" s="130"/>
      <c r="AE9" s="130"/>
      <c r="AF9" s="130"/>
      <c r="AG9" s="442"/>
      <c r="AH9" s="443"/>
      <c r="AI9" s="443"/>
      <c r="AJ9" s="443"/>
      <c r="AK9" s="443"/>
      <c r="AL9" s="443"/>
      <c r="AM9" s="443"/>
      <c r="AN9" s="443"/>
      <c r="AO9" s="443"/>
      <c r="AP9" s="443"/>
      <c r="AQ9" s="443"/>
      <c r="AR9" s="443"/>
      <c r="AS9" s="443"/>
      <c r="AT9" s="443"/>
      <c r="AU9" s="443"/>
      <c r="AV9" s="443"/>
      <c r="AW9" s="443"/>
      <c r="AX9" s="444"/>
      <c r="AY9" s="3"/>
      <c r="AZ9" s="3"/>
      <c r="BA9" s="3"/>
      <c r="BB9" s="3"/>
      <c r="BC9" s="3"/>
      <c r="BD9" s="3"/>
      <c r="BE9" s="3"/>
      <c r="BF9" s="3"/>
    </row>
    <row r="10" spans="2:59"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130" t="s">
        <v>29</v>
      </c>
      <c r="AB10" s="130"/>
      <c r="AC10" s="130"/>
      <c r="AD10" s="130"/>
      <c r="AE10" s="130"/>
      <c r="AF10" s="130"/>
      <c r="AG10" s="433"/>
      <c r="AH10" s="434"/>
      <c r="AI10" s="434"/>
      <c r="AJ10" s="434"/>
      <c r="AK10" s="434"/>
      <c r="AL10" s="434"/>
      <c r="AM10" s="434"/>
      <c r="AN10" s="434"/>
      <c r="AO10" s="434"/>
      <c r="AP10" s="434"/>
      <c r="AQ10" s="434"/>
      <c r="AR10" s="434"/>
      <c r="AS10" s="434"/>
      <c r="AT10" s="434"/>
      <c r="AU10" s="434"/>
      <c r="AV10" s="434"/>
      <c r="AW10" s="434"/>
      <c r="AX10" s="435"/>
      <c r="AY10" s="3"/>
      <c r="AZ10" s="3"/>
      <c r="BA10" s="3"/>
      <c r="BB10" s="3"/>
      <c r="BC10" s="3"/>
      <c r="BD10" s="3"/>
      <c r="BE10" s="3"/>
      <c r="BF10" s="3"/>
    </row>
    <row r="11" spans="2:59" ht="18.600000000000001" thickBot="1" x14ac:dyDescent="0.25">
      <c r="B11" s="145" t="s">
        <v>31</v>
      </c>
      <c r="C11" s="146"/>
      <c r="D11" s="146"/>
      <c r="E11" s="146"/>
      <c r="F11" s="146"/>
      <c r="G11" s="146"/>
      <c r="H11" s="146"/>
      <c r="I11" s="146"/>
      <c r="J11" s="146"/>
      <c r="K11" s="146"/>
      <c r="L11" s="146"/>
      <c r="M11" s="146"/>
      <c r="N11" s="146"/>
      <c r="O11" s="146"/>
      <c r="P11" s="146"/>
      <c r="Q11" s="146"/>
      <c r="R11" s="146"/>
      <c r="S11" s="146"/>
      <c r="T11" s="539" t="s">
        <v>32</v>
      </c>
      <c r="U11" s="539"/>
      <c r="V11" s="539"/>
      <c r="W11" s="539"/>
      <c r="X11" s="540"/>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8.600000000000001" thickBot="1" x14ac:dyDescent="0.25">
      <c r="B12" s="145" t="s">
        <v>33</v>
      </c>
      <c r="C12" s="146"/>
      <c r="D12" s="146"/>
      <c r="E12" s="146"/>
      <c r="F12" s="146"/>
      <c r="G12" s="146"/>
      <c r="H12" s="146"/>
      <c r="I12" s="146"/>
      <c r="J12" s="146"/>
      <c r="K12" s="146"/>
      <c r="L12" s="146"/>
      <c r="M12" s="146"/>
      <c r="N12" s="146"/>
      <c r="O12" s="146"/>
      <c r="P12" s="146"/>
      <c r="Q12" s="146"/>
      <c r="R12" s="146"/>
      <c r="S12" s="146"/>
      <c r="T12" s="387">
        <f>IF(BG14&lt;F8,10000000,IF(OR(BG15&lt;K19,BG15&lt;K20,BG15&lt;K21,BG15&lt;K22,BG15&lt;K23,BG15&lt;K24,BG15&lt;K25,BG15&lt;K26,BG15&lt;K27,BG15&lt;K28),10000000,7500000))</f>
        <v>7500000</v>
      </c>
      <c r="U12" s="387"/>
      <c r="V12" s="387"/>
      <c r="W12" s="387"/>
      <c r="X12" s="388"/>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row>
    <row r="13" spans="2:59" ht="20.399999999999999" thickBot="1" x14ac:dyDescent="0.25">
      <c r="B13" s="150" t="s">
        <v>35</v>
      </c>
      <c r="C13" s="151"/>
      <c r="D13" s="151"/>
      <c r="E13" s="151"/>
      <c r="F13" s="151"/>
      <c r="G13" s="151"/>
      <c r="H13" s="151"/>
      <c r="I13" s="151"/>
      <c r="J13" s="151"/>
      <c r="K13" s="151"/>
      <c r="L13" s="151"/>
      <c r="M13" s="151"/>
      <c r="N13" s="151"/>
      <c r="O13" s="152"/>
      <c r="P13" s="156" t="s">
        <v>36</v>
      </c>
      <c r="Q13" s="157"/>
      <c r="R13" s="157"/>
      <c r="S13" s="157"/>
      <c r="T13" s="533"/>
      <c r="U13" s="534"/>
      <c r="V13" s="534"/>
      <c r="W13" s="535"/>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row>
    <row r="14" spans="2:59" ht="20.399999999999999" thickBot="1" x14ac:dyDescent="0.25">
      <c r="B14" s="153"/>
      <c r="C14" s="154"/>
      <c r="D14" s="154"/>
      <c r="E14" s="154"/>
      <c r="F14" s="154"/>
      <c r="G14" s="154"/>
      <c r="H14" s="154"/>
      <c r="I14" s="154"/>
      <c r="J14" s="154"/>
      <c r="K14" s="154"/>
      <c r="L14" s="154"/>
      <c r="M14" s="154"/>
      <c r="N14" s="154"/>
      <c r="O14" s="155"/>
      <c r="P14" s="137" t="s">
        <v>38</v>
      </c>
      <c r="Q14" s="138"/>
      <c r="R14" s="138"/>
      <c r="S14" s="138"/>
      <c r="T14" s="439"/>
      <c r="U14" s="440"/>
      <c r="V14" s="440"/>
      <c r="W14" s="441"/>
      <c r="X14" s="6" t="s">
        <v>37</v>
      </c>
      <c r="Y14" s="385" t="s">
        <v>39</v>
      </c>
      <c r="Z14" s="386"/>
      <c r="AA14" s="386"/>
      <c r="AB14" s="386"/>
      <c r="AC14" s="386"/>
      <c r="AD14" s="386"/>
      <c r="AE14" s="386"/>
      <c r="AF14" s="386"/>
      <c r="AG14" s="386"/>
      <c r="AH14" s="386"/>
      <c r="AI14" s="429"/>
      <c r="AJ14" s="431"/>
      <c r="AK14" s="7" t="s">
        <v>37</v>
      </c>
      <c r="BG14" s="120">
        <v>44651</v>
      </c>
    </row>
    <row r="15" spans="2:59" ht="20.399999999999999" thickBot="1" x14ac:dyDescent="0.25">
      <c r="B15" s="162" t="s">
        <v>40</v>
      </c>
      <c r="C15" s="163"/>
      <c r="D15" s="163"/>
      <c r="E15" s="163"/>
      <c r="F15" s="163"/>
      <c r="G15" s="163"/>
      <c r="H15" s="163"/>
      <c r="I15" s="163"/>
      <c r="J15" s="163"/>
      <c r="K15" s="163"/>
      <c r="L15" s="163"/>
      <c r="M15" s="163"/>
      <c r="N15" s="163"/>
      <c r="O15" s="163"/>
      <c r="P15" s="163"/>
      <c r="Q15" s="163"/>
      <c r="R15" s="163"/>
      <c r="S15" s="163"/>
      <c r="T15" s="429"/>
      <c r="U15" s="430"/>
      <c r="V15" s="430"/>
      <c r="W15" s="431"/>
      <c r="X15" s="7" t="s">
        <v>37</v>
      </c>
      <c r="Y15" s="162" t="s">
        <v>41</v>
      </c>
      <c r="Z15" s="163"/>
      <c r="AA15" s="163"/>
      <c r="AB15" s="163"/>
      <c r="AC15" s="163"/>
      <c r="AD15" s="163"/>
      <c r="AE15" s="163"/>
      <c r="AF15" s="163"/>
      <c r="AG15" s="163"/>
      <c r="AH15" s="174"/>
      <c r="AI15" s="175">
        <f>AI14+T15</f>
        <v>0</v>
      </c>
      <c r="AJ15" s="176"/>
      <c r="AK15" s="7" t="s">
        <v>37</v>
      </c>
      <c r="AL15" s="158" t="s">
        <v>42</v>
      </c>
      <c r="AM15" s="159"/>
      <c r="AN15" s="159"/>
      <c r="AO15" s="159"/>
      <c r="AP15" s="159"/>
      <c r="AQ15" s="159"/>
      <c r="AR15" s="159"/>
      <c r="AS15" s="159"/>
      <c r="AT15" s="159"/>
      <c r="AU15" s="379" t="e">
        <f>AI15/(T14+T15)</f>
        <v>#DIV/0!</v>
      </c>
      <c r="AV15" s="379"/>
      <c r="AW15" s="380"/>
      <c r="AX15" s="381" t="s">
        <v>43</v>
      </c>
      <c r="AY15" s="382"/>
      <c r="AZ15" s="382"/>
      <c r="BA15" s="382"/>
      <c r="BB15" s="382"/>
      <c r="BC15" s="383" t="e">
        <f>IF(AU15&gt;50%,"100％","50％")</f>
        <v>#DIV/0!</v>
      </c>
      <c r="BD15" s="383"/>
      <c r="BE15" s="383"/>
      <c r="BF15" s="384"/>
      <c r="BG15" s="120">
        <v>45382</v>
      </c>
    </row>
    <row r="16" spans="2:59" x14ac:dyDescent="0.2">
      <c r="B16" s="160" t="s">
        <v>44</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row>
    <row r="17" spans="2:75" ht="19.8" x14ac:dyDescent="0.2">
      <c r="S17" s="9"/>
      <c r="AD17" s="10"/>
      <c r="AE17" s="10"/>
      <c r="AF17" s="11"/>
      <c r="AG17" s="12"/>
      <c r="AH17" s="9"/>
      <c r="AI17" s="9"/>
      <c r="AJ17" s="9"/>
      <c r="AK17" s="9"/>
      <c r="AL17" s="9"/>
      <c r="AM17" s="9"/>
      <c r="AN17" s="9"/>
      <c r="AO17" s="9"/>
      <c r="AP17" s="9"/>
      <c r="AQ17" s="9"/>
      <c r="AR17" s="9"/>
      <c r="AS17" s="10"/>
      <c r="AT17" s="10"/>
      <c r="AU17" s="11"/>
    </row>
    <row r="18" spans="2:75" ht="31.5" customHeight="1" x14ac:dyDescent="0.2">
      <c r="B18" s="183" t="s">
        <v>45</v>
      </c>
      <c r="C18" s="183"/>
      <c r="D18" s="183"/>
      <c r="E18" s="183"/>
      <c r="F18" s="183"/>
      <c r="G18" s="183"/>
      <c r="H18" s="183"/>
      <c r="I18" s="183"/>
      <c r="J18" s="183"/>
      <c r="K18" s="184" t="s">
        <v>46</v>
      </c>
      <c r="L18" s="184"/>
      <c r="M18" s="184"/>
      <c r="N18" s="184"/>
      <c r="O18" s="184"/>
      <c r="P18" s="184"/>
      <c r="Q18" s="184"/>
      <c r="R18" s="184"/>
      <c r="S18" s="184"/>
      <c r="T18" s="184"/>
      <c r="U18" s="184"/>
      <c r="V18" s="184"/>
      <c r="W18" s="13"/>
      <c r="X18" s="13"/>
    </row>
    <row r="19" spans="2:75" ht="24" customHeight="1" x14ac:dyDescent="0.2">
      <c r="B19" s="185" t="s">
        <v>47</v>
      </c>
      <c r="C19" s="185"/>
      <c r="D19" s="185"/>
      <c r="E19" s="185"/>
      <c r="F19" s="185"/>
      <c r="G19" s="185"/>
      <c r="H19" s="185"/>
      <c r="I19" s="185"/>
      <c r="J19" s="185"/>
      <c r="K19" s="428"/>
      <c r="L19" s="428"/>
      <c r="M19" s="428"/>
      <c r="N19" s="428"/>
      <c r="O19" s="428"/>
      <c r="P19" s="428"/>
      <c r="Q19" s="428"/>
      <c r="R19" s="428"/>
      <c r="S19" s="428"/>
      <c r="T19" s="428"/>
      <c r="U19" s="428"/>
      <c r="V19" s="428"/>
      <c r="W19" s="13"/>
      <c r="X19" s="13"/>
    </row>
    <row r="20" spans="2:75" ht="24" customHeight="1" x14ac:dyDescent="0.2">
      <c r="B20" s="185" t="s">
        <v>48</v>
      </c>
      <c r="C20" s="185"/>
      <c r="D20" s="185"/>
      <c r="E20" s="185"/>
      <c r="F20" s="185"/>
      <c r="G20" s="185"/>
      <c r="H20" s="185"/>
      <c r="I20" s="185"/>
      <c r="J20" s="185"/>
      <c r="K20" s="428"/>
      <c r="L20" s="428"/>
      <c r="M20" s="428"/>
      <c r="N20" s="428"/>
      <c r="O20" s="428"/>
      <c r="P20" s="428"/>
      <c r="Q20" s="428"/>
      <c r="R20" s="428"/>
      <c r="S20" s="428"/>
      <c r="T20" s="428"/>
      <c r="U20" s="428"/>
      <c r="V20" s="428"/>
      <c r="W20" s="13"/>
      <c r="X20" s="13"/>
    </row>
    <row r="21" spans="2:75" ht="24" customHeight="1" x14ac:dyDescent="0.2">
      <c r="B21" s="185" t="s">
        <v>49</v>
      </c>
      <c r="C21" s="185"/>
      <c r="D21" s="185"/>
      <c r="E21" s="185"/>
      <c r="F21" s="185"/>
      <c r="G21" s="185"/>
      <c r="H21" s="185"/>
      <c r="I21" s="185"/>
      <c r="J21" s="185"/>
      <c r="K21" s="428"/>
      <c r="L21" s="428"/>
      <c r="M21" s="428"/>
      <c r="N21" s="428"/>
      <c r="O21" s="428"/>
      <c r="P21" s="428"/>
      <c r="Q21" s="428"/>
      <c r="R21" s="428"/>
      <c r="S21" s="428"/>
      <c r="T21" s="428"/>
      <c r="U21" s="428"/>
      <c r="V21" s="428"/>
      <c r="W21" s="13"/>
      <c r="X21" s="13"/>
    </row>
    <row r="22" spans="2:75" ht="24" customHeight="1" x14ac:dyDescent="0.2">
      <c r="B22" s="185" t="s">
        <v>50</v>
      </c>
      <c r="C22" s="185"/>
      <c r="D22" s="185"/>
      <c r="E22" s="185"/>
      <c r="F22" s="185"/>
      <c r="G22" s="185"/>
      <c r="H22" s="185"/>
      <c r="I22" s="185"/>
      <c r="J22" s="185"/>
      <c r="K22" s="428"/>
      <c r="L22" s="428"/>
      <c r="M22" s="428"/>
      <c r="N22" s="428"/>
      <c r="O22" s="428"/>
      <c r="P22" s="428"/>
      <c r="Q22" s="428"/>
      <c r="R22" s="428"/>
      <c r="S22" s="428"/>
      <c r="T22" s="428"/>
      <c r="U22" s="428"/>
      <c r="V22" s="428"/>
      <c r="W22" s="13"/>
      <c r="X22" s="13"/>
    </row>
    <row r="23" spans="2:75" ht="24" customHeight="1" x14ac:dyDescent="0.2">
      <c r="B23" s="185" t="s">
        <v>51</v>
      </c>
      <c r="C23" s="185"/>
      <c r="D23" s="185"/>
      <c r="E23" s="185"/>
      <c r="F23" s="185"/>
      <c r="G23" s="185"/>
      <c r="H23" s="185"/>
      <c r="I23" s="185"/>
      <c r="J23" s="185"/>
      <c r="K23" s="428"/>
      <c r="L23" s="428"/>
      <c r="M23" s="428"/>
      <c r="N23" s="428"/>
      <c r="O23" s="428"/>
      <c r="P23" s="428"/>
      <c r="Q23" s="428"/>
      <c r="R23" s="428"/>
      <c r="S23" s="428"/>
      <c r="T23" s="428"/>
      <c r="U23" s="428"/>
      <c r="V23" s="428"/>
      <c r="AD23" s="10"/>
      <c r="AE23" s="10"/>
      <c r="AF23" s="11"/>
      <c r="AG23" s="12"/>
      <c r="AH23" s="9"/>
      <c r="AI23" s="9"/>
      <c r="AJ23" s="9"/>
      <c r="AK23" s="9"/>
      <c r="AL23" s="9"/>
      <c r="AM23" s="9"/>
      <c r="AN23" s="9"/>
      <c r="AO23" s="9"/>
      <c r="AP23" s="9"/>
      <c r="AQ23" s="9"/>
      <c r="AR23" s="9"/>
      <c r="AS23" s="10"/>
      <c r="AT23" s="10"/>
      <c r="AU23" s="11"/>
    </row>
    <row r="24" spans="2:75" ht="24" customHeight="1" x14ac:dyDescent="0.2">
      <c r="B24" s="185" t="s">
        <v>52</v>
      </c>
      <c r="C24" s="185"/>
      <c r="D24" s="185"/>
      <c r="E24" s="185"/>
      <c r="F24" s="185"/>
      <c r="G24" s="185"/>
      <c r="H24" s="185"/>
      <c r="I24" s="185"/>
      <c r="J24" s="185"/>
      <c r="K24" s="428"/>
      <c r="L24" s="428"/>
      <c r="M24" s="428"/>
      <c r="N24" s="428"/>
      <c r="O24" s="428"/>
      <c r="P24" s="428"/>
      <c r="Q24" s="428"/>
      <c r="R24" s="428"/>
      <c r="S24" s="428"/>
      <c r="T24" s="428"/>
      <c r="U24" s="428"/>
      <c r="V24" s="428"/>
      <c r="W24" s="13"/>
      <c r="X24" s="13"/>
    </row>
    <row r="25" spans="2:75" ht="24" customHeight="1" x14ac:dyDescent="0.2">
      <c r="B25" s="185" t="s">
        <v>53</v>
      </c>
      <c r="C25" s="185"/>
      <c r="D25" s="185"/>
      <c r="E25" s="185"/>
      <c r="F25" s="185"/>
      <c r="G25" s="185"/>
      <c r="H25" s="185"/>
      <c r="I25" s="185"/>
      <c r="J25" s="185"/>
      <c r="K25" s="428"/>
      <c r="L25" s="428"/>
      <c r="M25" s="428"/>
      <c r="N25" s="428"/>
      <c r="O25" s="428"/>
      <c r="P25" s="428"/>
      <c r="Q25" s="428"/>
      <c r="R25" s="428"/>
      <c r="S25" s="428"/>
      <c r="T25" s="428"/>
      <c r="U25" s="428"/>
      <c r="V25" s="428"/>
      <c r="AD25" s="10"/>
      <c r="AE25" s="10"/>
      <c r="AF25" s="11"/>
      <c r="AG25" s="12"/>
      <c r="AH25" s="9"/>
      <c r="AI25" s="9"/>
      <c r="AJ25" s="9"/>
      <c r="AK25" s="9"/>
      <c r="AL25" s="9"/>
      <c r="AM25" s="9"/>
      <c r="AN25" s="9"/>
      <c r="AO25" s="9"/>
      <c r="AP25" s="9"/>
      <c r="AQ25" s="9"/>
      <c r="AR25" s="9"/>
      <c r="AS25" s="10"/>
      <c r="AT25" s="10"/>
      <c r="AU25" s="11"/>
    </row>
    <row r="26" spans="2:75" ht="24" customHeight="1" x14ac:dyDescent="0.2">
      <c r="B26" s="185" t="s">
        <v>54</v>
      </c>
      <c r="C26" s="185"/>
      <c r="D26" s="185"/>
      <c r="E26" s="185"/>
      <c r="F26" s="185"/>
      <c r="G26" s="185"/>
      <c r="H26" s="185"/>
      <c r="I26" s="185"/>
      <c r="J26" s="185"/>
      <c r="K26" s="428"/>
      <c r="L26" s="428"/>
      <c r="M26" s="428"/>
      <c r="N26" s="428"/>
      <c r="O26" s="428"/>
      <c r="P26" s="428"/>
      <c r="Q26" s="428"/>
      <c r="R26" s="428"/>
      <c r="S26" s="428"/>
      <c r="T26" s="428"/>
      <c r="U26" s="428"/>
      <c r="V26" s="428"/>
      <c r="W26" s="13"/>
      <c r="X26" s="13"/>
    </row>
    <row r="27" spans="2:75" ht="24" customHeight="1" x14ac:dyDescent="0.2">
      <c r="B27" s="185" t="s">
        <v>55</v>
      </c>
      <c r="C27" s="185"/>
      <c r="D27" s="185"/>
      <c r="E27" s="185"/>
      <c r="F27" s="185"/>
      <c r="G27" s="185"/>
      <c r="H27" s="185"/>
      <c r="I27" s="185"/>
      <c r="J27" s="185"/>
      <c r="K27" s="428"/>
      <c r="L27" s="428"/>
      <c r="M27" s="428"/>
      <c r="N27" s="428"/>
      <c r="O27" s="428"/>
      <c r="P27" s="428"/>
      <c r="Q27" s="428"/>
      <c r="R27" s="428"/>
      <c r="S27" s="428"/>
      <c r="T27" s="428"/>
      <c r="U27" s="428"/>
      <c r="V27" s="428"/>
      <c r="W27" s="13"/>
      <c r="X27" s="13"/>
    </row>
    <row r="28" spans="2:75" ht="24" customHeight="1" x14ac:dyDescent="0.2">
      <c r="B28" s="185" t="s">
        <v>56</v>
      </c>
      <c r="C28" s="185"/>
      <c r="D28" s="185"/>
      <c r="E28" s="185"/>
      <c r="F28" s="185"/>
      <c r="G28" s="185"/>
      <c r="H28" s="185"/>
      <c r="I28" s="185"/>
      <c r="J28" s="185"/>
      <c r="K28" s="428"/>
      <c r="L28" s="428"/>
      <c r="M28" s="428"/>
      <c r="N28" s="428"/>
      <c r="O28" s="428"/>
      <c r="P28" s="428"/>
      <c r="Q28" s="428"/>
      <c r="R28" s="428"/>
      <c r="S28" s="428"/>
      <c r="T28" s="428"/>
      <c r="U28" s="428"/>
      <c r="V28" s="428"/>
      <c r="W28" s="13"/>
      <c r="X28" s="13"/>
    </row>
    <row r="29" spans="2:75" ht="19.8" x14ac:dyDescent="0.2">
      <c r="S29" s="9"/>
      <c r="AD29" s="10"/>
      <c r="AE29" s="10"/>
      <c r="AF29" s="11"/>
      <c r="AG29" s="12"/>
      <c r="AH29" s="9"/>
      <c r="AI29" s="9"/>
      <c r="AJ29" s="9"/>
      <c r="AK29" s="9"/>
      <c r="AL29" s="9"/>
      <c r="AM29" s="9"/>
      <c r="AN29" s="9"/>
      <c r="AO29" s="9"/>
      <c r="AP29" s="9"/>
      <c r="AQ29" s="9"/>
      <c r="AR29" s="9"/>
      <c r="AS29" s="10"/>
      <c r="AT29" s="10"/>
      <c r="AU29" s="11"/>
    </row>
    <row r="30" spans="2:75" x14ac:dyDescent="0.2">
      <c r="B30" s="188" t="s">
        <v>57</v>
      </c>
      <c r="C30" s="188"/>
      <c r="D30" s="188"/>
      <c r="E30" s="188"/>
      <c r="F30" s="188"/>
      <c r="G30" s="188"/>
      <c r="H30" s="538"/>
      <c r="I30" s="161" t="s">
        <v>58</v>
      </c>
      <c r="J30" s="161"/>
      <c r="K30" s="161"/>
      <c r="L30" s="161"/>
      <c r="M30" s="161"/>
      <c r="N30" s="187" t="e">
        <f>AC42*$BC$15</f>
        <v>#DIV/0!</v>
      </c>
      <c r="O30" s="187"/>
      <c r="P30" s="187"/>
      <c r="Q30" s="187"/>
      <c r="R30" s="187"/>
      <c r="T30" s="377" t="s">
        <v>59</v>
      </c>
      <c r="U30" s="377"/>
      <c r="V30" s="377"/>
      <c r="W30" s="377"/>
      <c r="X30" s="377"/>
      <c r="Y30" s="448"/>
      <c r="Z30" s="448"/>
      <c r="AA30" s="448"/>
      <c r="AB30" s="1" t="s">
        <v>37</v>
      </c>
      <c r="BM30" s="374"/>
      <c r="BN30" s="374"/>
      <c r="BO30" s="374"/>
      <c r="BR30" s="378"/>
      <c r="BS30" s="378"/>
      <c r="BT30" s="378"/>
      <c r="BU30" s="378"/>
      <c r="BV30" s="378"/>
      <c r="BW30" s="378"/>
    </row>
    <row r="31" spans="2:75" x14ac:dyDescent="0.2">
      <c r="B31" s="188" t="s">
        <v>60</v>
      </c>
      <c r="C31" s="188"/>
      <c r="D31" s="188"/>
      <c r="E31" s="188"/>
      <c r="F31" s="188"/>
      <c r="G31" s="188"/>
      <c r="H31" s="188"/>
      <c r="I31" s="188"/>
      <c r="J31" s="188"/>
      <c r="K31" s="188"/>
      <c r="L31" s="188"/>
      <c r="M31" s="188"/>
      <c r="N31" s="188"/>
      <c r="O31" s="188"/>
      <c r="P31" s="188"/>
      <c r="Q31" s="188"/>
      <c r="R31" s="188"/>
      <c r="T31" s="13"/>
      <c r="U31" s="13"/>
      <c r="V31" s="13"/>
      <c r="W31" s="13"/>
      <c r="X31" s="13"/>
      <c r="BM31" s="374"/>
      <c r="BN31" s="375"/>
      <c r="BO31" s="375"/>
      <c r="BR31" s="375"/>
      <c r="BS31" s="375"/>
      <c r="BT31" s="375"/>
    </row>
    <row r="32" spans="2:75" x14ac:dyDescent="0.2">
      <c r="B32" s="278"/>
      <c r="C32" s="278"/>
      <c r="D32" s="278"/>
      <c r="E32" s="278"/>
      <c r="F32" s="278"/>
      <c r="G32" s="278"/>
      <c r="H32" s="278"/>
      <c r="I32" s="278"/>
      <c r="J32" s="278"/>
      <c r="K32" s="130" t="s">
        <v>61</v>
      </c>
      <c r="L32" s="130"/>
      <c r="M32" s="130"/>
      <c r="N32" s="130"/>
      <c r="O32" s="130"/>
      <c r="P32" s="130"/>
      <c r="Q32" s="130"/>
      <c r="R32" s="130"/>
      <c r="S32" s="130"/>
      <c r="T32" s="130" t="s">
        <v>62</v>
      </c>
      <c r="U32" s="130"/>
      <c r="V32" s="130"/>
      <c r="W32" s="130"/>
      <c r="X32" s="130"/>
      <c r="Y32" s="130"/>
      <c r="Z32" s="130"/>
      <c r="AA32" s="130"/>
      <c r="AB32" s="130"/>
      <c r="AC32" s="178" t="s">
        <v>63</v>
      </c>
      <c r="AD32" s="178"/>
      <c r="AE32" s="178"/>
      <c r="AF32" s="178"/>
      <c r="AG32" s="178"/>
      <c r="AH32" s="178"/>
      <c r="AI32" s="178"/>
      <c r="AJ32" s="178"/>
      <c r="AK32" s="178"/>
      <c r="AL32" s="3"/>
      <c r="AM32" s="3"/>
      <c r="AN32" s="3"/>
      <c r="AO32" s="3"/>
      <c r="AP32" s="3"/>
      <c r="AQ32" s="3"/>
      <c r="AR32" s="3"/>
      <c r="AS32" s="3"/>
      <c r="AT32" s="3"/>
      <c r="BM32" s="374"/>
      <c r="BN32" s="375"/>
      <c r="BO32" s="375"/>
      <c r="BR32" s="375"/>
      <c r="BS32" s="375"/>
      <c r="BT32" s="375"/>
    </row>
    <row r="33" spans="2:67" x14ac:dyDescent="0.2">
      <c r="B33" s="278"/>
      <c r="C33" s="278"/>
      <c r="D33" s="278"/>
      <c r="E33" s="278"/>
      <c r="F33" s="278"/>
      <c r="G33" s="278"/>
      <c r="H33" s="278"/>
      <c r="I33" s="278"/>
      <c r="J33" s="278"/>
      <c r="K33" s="130"/>
      <c r="L33" s="130"/>
      <c r="M33" s="130"/>
      <c r="N33" s="130"/>
      <c r="O33" s="130"/>
      <c r="P33" s="130"/>
      <c r="Q33" s="130"/>
      <c r="R33" s="130"/>
      <c r="S33" s="130"/>
      <c r="T33" s="130"/>
      <c r="U33" s="130"/>
      <c r="V33" s="130"/>
      <c r="W33" s="130"/>
      <c r="X33" s="130"/>
      <c r="Y33" s="130"/>
      <c r="Z33" s="130"/>
      <c r="AA33" s="130"/>
      <c r="AB33" s="130"/>
      <c r="AC33" s="178"/>
      <c r="AD33" s="178"/>
      <c r="AE33" s="178"/>
      <c r="AF33" s="178"/>
      <c r="AG33" s="178"/>
      <c r="AH33" s="178"/>
      <c r="AI33" s="178"/>
      <c r="AJ33" s="178"/>
      <c r="AK33" s="178"/>
      <c r="AL33" s="3"/>
      <c r="AM33" s="3"/>
      <c r="AN33" s="3"/>
      <c r="AO33" s="3"/>
      <c r="AP33" s="3"/>
      <c r="AQ33" s="3"/>
      <c r="AR33" s="3"/>
      <c r="AS33" s="3"/>
      <c r="AT33" s="3"/>
      <c r="BM33" s="374"/>
      <c r="BN33" s="375"/>
      <c r="BO33" s="375"/>
    </row>
    <row r="34" spans="2:67" x14ac:dyDescent="0.2">
      <c r="B34" s="130" t="s">
        <v>240</v>
      </c>
      <c r="C34" s="130"/>
      <c r="D34" s="130"/>
      <c r="E34" s="130"/>
      <c r="F34" s="130"/>
      <c r="G34" s="130"/>
      <c r="H34" s="130"/>
      <c r="I34" s="130"/>
      <c r="J34" s="130"/>
      <c r="K34" s="423"/>
      <c r="L34" s="423"/>
      <c r="M34" s="423"/>
      <c r="N34" s="423"/>
      <c r="O34" s="423"/>
      <c r="P34" s="423"/>
      <c r="Q34" s="423"/>
      <c r="R34" s="423"/>
      <c r="S34" s="423"/>
      <c r="T34" s="423"/>
      <c r="U34" s="423"/>
      <c r="V34" s="423"/>
      <c r="W34" s="423"/>
      <c r="X34" s="423"/>
      <c r="Y34" s="423"/>
      <c r="Z34" s="423"/>
      <c r="AA34" s="423"/>
      <c r="AB34" s="423"/>
      <c r="AC34" s="424">
        <f>IF(K34-T34="","",K34-T34)</f>
        <v>0</v>
      </c>
      <c r="AD34" s="424"/>
      <c r="AE34" s="424"/>
      <c r="AF34" s="424"/>
      <c r="AG34" s="424"/>
      <c r="AH34" s="424"/>
      <c r="AI34" s="424"/>
      <c r="AJ34" s="424"/>
      <c r="AK34" s="424"/>
      <c r="AL34" s="14"/>
      <c r="AM34" s="14"/>
      <c r="AN34" s="14"/>
      <c r="AO34" s="14"/>
      <c r="AP34" s="14"/>
      <c r="AQ34" s="14"/>
      <c r="AR34" s="14"/>
      <c r="AS34" s="14"/>
      <c r="AT34" s="14"/>
      <c r="BM34" s="374"/>
      <c r="BN34" s="375"/>
      <c r="BO34" s="375"/>
    </row>
    <row r="35" spans="2:67" x14ac:dyDescent="0.2">
      <c r="B35" s="130"/>
      <c r="C35" s="130"/>
      <c r="D35" s="130"/>
      <c r="E35" s="130"/>
      <c r="F35" s="130"/>
      <c r="G35" s="130"/>
      <c r="H35" s="130"/>
      <c r="I35" s="130"/>
      <c r="J35" s="130"/>
      <c r="K35" s="423"/>
      <c r="L35" s="423"/>
      <c r="M35" s="423"/>
      <c r="N35" s="423"/>
      <c r="O35" s="423"/>
      <c r="P35" s="423"/>
      <c r="Q35" s="423"/>
      <c r="R35" s="423"/>
      <c r="S35" s="423"/>
      <c r="T35" s="423"/>
      <c r="U35" s="423"/>
      <c r="V35" s="423"/>
      <c r="W35" s="423"/>
      <c r="X35" s="423"/>
      <c r="Y35" s="423"/>
      <c r="Z35" s="423"/>
      <c r="AA35" s="423"/>
      <c r="AB35" s="423"/>
      <c r="AC35" s="424"/>
      <c r="AD35" s="424"/>
      <c r="AE35" s="424"/>
      <c r="AF35" s="424"/>
      <c r="AG35" s="424"/>
      <c r="AH35" s="424"/>
      <c r="AI35" s="424"/>
      <c r="AJ35" s="424"/>
      <c r="AK35" s="424"/>
      <c r="AL35" s="14"/>
      <c r="AM35" s="14"/>
      <c r="AN35" s="14"/>
      <c r="AO35" s="14"/>
      <c r="AP35" s="14"/>
      <c r="AQ35" s="14"/>
      <c r="AR35" s="14"/>
      <c r="AS35" s="14"/>
      <c r="AT35" s="14"/>
      <c r="BM35" s="374"/>
      <c r="BN35" s="375"/>
      <c r="BO35" s="375"/>
    </row>
    <row r="36" spans="2:67" x14ac:dyDescent="0.2">
      <c r="B36" s="189" t="s">
        <v>241</v>
      </c>
      <c r="C36" s="190"/>
      <c r="D36" s="190"/>
      <c r="E36" s="190"/>
      <c r="F36" s="190"/>
      <c r="G36" s="190"/>
      <c r="H36" s="190"/>
      <c r="I36" s="190"/>
      <c r="J36" s="190"/>
      <c r="K36" s="423"/>
      <c r="L36" s="423"/>
      <c r="M36" s="423"/>
      <c r="N36" s="423"/>
      <c r="O36" s="423"/>
      <c r="P36" s="423"/>
      <c r="Q36" s="423"/>
      <c r="R36" s="423"/>
      <c r="S36" s="423"/>
      <c r="T36" s="423"/>
      <c r="U36" s="423"/>
      <c r="V36" s="423"/>
      <c r="W36" s="423"/>
      <c r="X36" s="423"/>
      <c r="Y36" s="423"/>
      <c r="Z36" s="423"/>
      <c r="AA36" s="423"/>
      <c r="AB36" s="423"/>
      <c r="AC36" s="424">
        <f t="shared" ref="AC36" si="0">K36-T36</f>
        <v>0</v>
      </c>
      <c r="AD36" s="424"/>
      <c r="AE36" s="424"/>
      <c r="AF36" s="424"/>
      <c r="AG36" s="424"/>
      <c r="AH36" s="424"/>
      <c r="AI36" s="424"/>
      <c r="AJ36" s="424"/>
      <c r="AK36" s="424"/>
      <c r="AL36" s="14"/>
      <c r="AM36" s="14"/>
      <c r="AN36" s="14"/>
      <c r="AO36" s="14"/>
      <c r="AP36" s="14"/>
      <c r="AQ36" s="14"/>
      <c r="AR36" s="14"/>
      <c r="AS36" s="14"/>
      <c r="AT36" s="14"/>
    </row>
    <row r="37" spans="2:67" x14ac:dyDescent="0.2">
      <c r="B37" s="190"/>
      <c r="C37" s="190"/>
      <c r="D37" s="190"/>
      <c r="E37" s="190"/>
      <c r="F37" s="190"/>
      <c r="G37" s="190"/>
      <c r="H37" s="190"/>
      <c r="I37" s="190"/>
      <c r="J37" s="190"/>
      <c r="K37" s="423"/>
      <c r="L37" s="423"/>
      <c r="M37" s="423"/>
      <c r="N37" s="423"/>
      <c r="O37" s="423"/>
      <c r="P37" s="423"/>
      <c r="Q37" s="423"/>
      <c r="R37" s="423"/>
      <c r="S37" s="423"/>
      <c r="T37" s="423"/>
      <c r="U37" s="423"/>
      <c r="V37" s="423"/>
      <c r="W37" s="423"/>
      <c r="X37" s="423"/>
      <c r="Y37" s="423"/>
      <c r="Z37" s="423"/>
      <c r="AA37" s="423"/>
      <c r="AB37" s="423"/>
      <c r="AC37" s="424"/>
      <c r="AD37" s="424"/>
      <c r="AE37" s="424"/>
      <c r="AF37" s="424"/>
      <c r="AG37" s="424"/>
      <c r="AH37" s="424"/>
      <c r="AI37" s="424"/>
      <c r="AJ37" s="424"/>
      <c r="AK37" s="424"/>
      <c r="AL37" s="14"/>
      <c r="AM37" s="14"/>
      <c r="AN37" s="14"/>
      <c r="AO37" s="14"/>
      <c r="AP37" s="14"/>
      <c r="AQ37" s="14"/>
      <c r="AR37" s="14"/>
      <c r="AS37" s="14"/>
      <c r="AT37" s="14"/>
    </row>
    <row r="38" spans="2:67" x14ac:dyDescent="0.2">
      <c r="B38" s="189" t="s">
        <v>242</v>
      </c>
      <c r="C38" s="190"/>
      <c r="D38" s="190"/>
      <c r="E38" s="190"/>
      <c r="F38" s="190"/>
      <c r="G38" s="190"/>
      <c r="H38" s="190"/>
      <c r="I38" s="190"/>
      <c r="J38" s="190"/>
      <c r="K38" s="423"/>
      <c r="L38" s="423"/>
      <c r="M38" s="423"/>
      <c r="N38" s="423"/>
      <c r="O38" s="423"/>
      <c r="P38" s="423"/>
      <c r="Q38" s="423"/>
      <c r="R38" s="423"/>
      <c r="S38" s="423"/>
      <c r="T38" s="423"/>
      <c r="U38" s="423"/>
      <c r="V38" s="423"/>
      <c r="W38" s="423"/>
      <c r="X38" s="423"/>
      <c r="Y38" s="423"/>
      <c r="Z38" s="423"/>
      <c r="AA38" s="423"/>
      <c r="AB38" s="423"/>
      <c r="AC38" s="424">
        <f t="shared" ref="AC38" si="1">K38-T38</f>
        <v>0</v>
      </c>
      <c r="AD38" s="424"/>
      <c r="AE38" s="424"/>
      <c r="AF38" s="424"/>
      <c r="AG38" s="424"/>
      <c r="AH38" s="424"/>
      <c r="AI38" s="424"/>
      <c r="AJ38" s="424"/>
      <c r="AK38" s="424"/>
      <c r="AL38" s="14"/>
      <c r="AM38" s="14"/>
      <c r="AN38" s="14"/>
      <c r="AO38" s="14"/>
      <c r="AP38" s="14"/>
      <c r="AQ38" s="14"/>
      <c r="AR38" s="14"/>
      <c r="AS38" s="14"/>
      <c r="AT38" s="14"/>
    </row>
    <row r="39" spans="2:67" x14ac:dyDescent="0.2">
      <c r="B39" s="190"/>
      <c r="C39" s="190"/>
      <c r="D39" s="190"/>
      <c r="E39" s="190"/>
      <c r="F39" s="190"/>
      <c r="G39" s="190"/>
      <c r="H39" s="190"/>
      <c r="I39" s="190"/>
      <c r="J39" s="190"/>
      <c r="K39" s="423"/>
      <c r="L39" s="423"/>
      <c r="M39" s="423"/>
      <c r="N39" s="423"/>
      <c r="O39" s="423"/>
      <c r="P39" s="423"/>
      <c r="Q39" s="423"/>
      <c r="R39" s="423"/>
      <c r="S39" s="423"/>
      <c r="T39" s="423"/>
      <c r="U39" s="423"/>
      <c r="V39" s="423"/>
      <c r="W39" s="423"/>
      <c r="X39" s="423"/>
      <c r="Y39" s="423"/>
      <c r="Z39" s="423"/>
      <c r="AA39" s="423"/>
      <c r="AB39" s="423"/>
      <c r="AC39" s="425"/>
      <c r="AD39" s="425"/>
      <c r="AE39" s="425"/>
      <c r="AF39" s="425"/>
      <c r="AG39" s="425"/>
      <c r="AH39" s="425"/>
      <c r="AI39" s="425"/>
      <c r="AJ39" s="425"/>
      <c r="AK39" s="425"/>
      <c r="AL39" s="14"/>
      <c r="AM39" s="14"/>
      <c r="AN39" s="14"/>
      <c r="AO39" s="14"/>
      <c r="AP39" s="14"/>
      <c r="AQ39" s="14"/>
      <c r="AR39" s="14"/>
      <c r="AS39" s="14"/>
      <c r="AT39" s="14"/>
    </row>
    <row r="40" spans="2:67" x14ac:dyDescent="0.2">
      <c r="B40" s="189" t="s">
        <v>243</v>
      </c>
      <c r="C40" s="190"/>
      <c r="D40" s="190"/>
      <c r="E40" s="190"/>
      <c r="F40" s="190"/>
      <c r="G40" s="190"/>
      <c r="H40" s="190"/>
      <c r="I40" s="190"/>
      <c r="J40" s="190"/>
      <c r="K40" s="423"/>
      <c r="L40" s="423"/>
      <c r="M40" s="423"/>
      <c r="N40" s="423"/>
      <c r="O40" s="423"/>
      <c r="P40" s="423"/>
      <c r="Q40" s="423"/>
      <c r="R40" s="423"/>
      <c r="S40" s="423"/>
      <c r="T40" s="423"/>
      <c r="U40" s="423"/>
      <c r="V40" s="423"/>
      <c r="W40" s="423"/>
      <c r="X40" s="423"/>
      <c r="Y40" s="423"/>
      <c r="Z40" s="423"/>
      <c r="AA40" s="423"/>
      <c r="AB40" s="423"/>
      <c r="AC40" s="424">
        <f t="shared" ref="AC40" si="2">K40-T40</f>
        <v>0</v>
      </c>
      <c r="AD40" s="424"/>
      <c r="AE40" s="424"/>
      <c r="AF40" s="424"/>
      <c r="AG40" s="424"/>
      <c r="AH40" s="424"/>
      <c r="AI40" s="424"/>
      <c r="AJ40" s="424"/>
      <c r="AK40" s="424"/>
      <c r="AL40" s="14"/>
      <c r="AM40" s="14"/>
      <c r="AN40" s="14"/>
      <c r="AO40" s="14"/>
      <c r="AP40" s="14"/>
      <c r="AQ40" s="14"/>
      <c r="AR40" s="14"/>
      <c r="AS40" s="14"/>
      <c r="AT40" s="14"/>
    </row>
    <row r="41" spans="2:67" x14ac:dyDescent="0.2">
      <c r="B41" s="190"/>
      <c r="C41" s="190"/>
      <c r="D41" s="190"/>
      <c r="E41" s="190"/>
      <c r="F41" s="190"/>
      <c r="G41" s="190"/>
      <c r="H41" s="190"/>
      <c r="I41" s="190"/>
      <c r="J41" s="190"/>
      <c r="K41" s="423"/>
      <c r="L41" s="423"/>
      <c r="M41" s="423"/>
      <c r="N41" s="423"/>
      <c r="O41" s="423"/>
      <c r="P41" s="423"/>
      <c r="Q41" s="423"/>
      <c r="R41" s="423"/>
      <c r="S41" s="423"/>
      <c r="T41" s="423"/>
      <c r="U41" s="423"/>
      <c r="V41" s="423"/>
      <c r="W41" s="423"/>
      <c r="X41" s="423"/>
      <c r="Y41" s="423"/>
      <c r="Z41" s="423"/>
      <c r="AA41" s="423"/>
      <c r="AB41" s="423"/>
      <c r="AC41" s="425"/>
      <c r="AD41" s="425"/>
      <c r="AE41" s="425"/>
      <c r="AF41" s="425"/>
      <c r="AG41" s="425"/>
      <c r="AH41" s="425"/>
      <c r="AI41" s="425"/>
      <c r="AJ41" s="425"/>
      <c r="AK41" s="425"/>
      <c r="AL41" s="14"/>
      <c r="AM41" s="14"/>
      <c r="AN41" s="14"/>
      <c r="AO41" s="14"/>
      <c r="AP41" s="14"/>
      <c r="AQ41" s="14"/>
      <c r="AR41" s="14"/>
      <c r="AS41" s="14"/>
      <c r="AT41" s="14"/>
    </row>
    <row r="42" spans="2:67" x14ac:dyDescent="0.2">
      <c r="B42" s="178" t="s">
        <v>68</v>
      </c>
      <c r="C42" s="178"/>
      <c r="D42" s="178"/>
      <c r="E42" s="178"/>
      <c r="F42" s="178"/>
      <c r="G42" s="178"/>
      <c r="H42" s="178"/>
      <c r="I42" s="178"/>
      <c r="J42" s="178"/>
      <c r="K42" s="424">
        <f>SUM(K34:S39)</f>
        <v>0</v>
      </c>
      <c r="L42" s="424"/>
      <c r="M42" s="424"/>
      <c r="N42" s="424"/>
      <c r="O42" s="424"/>
      <c r="P42" s="424"/>
      <c r="Q42" s="424"/>
      <c r="R42" s="424"/>
      <c r="S42" s="424"/>
      <c r="T42" s="424">
        <f>SUM(T34:AB39)</f>
        <v>0</v>
      </c>
      <c r="U42" s="424"/>
      <c r="V42" s="424"/>
      <c r="W42" s="424"/>
      <c r="X42" s="424"/>
      <c r="Y42" s="424"/>
      <c r="Z42" s="424"/>
      <c r="AA42" s="424"/>
      <c r="AB42" s="424"/>
      <c r="AC42" s="426">
        <f>SUM(AC34:AK39)</f>
        <v>0</v>
      </c>
      <c r="AD42" s="426"/>
      <c r="AE42" s="426"/>
      <c r="AF42" s="426"/>
      <c r="AG42" s="426"/>
      <c r="AH42" s="426"/>
      <c r="AI42" s="426"/>
      <c r="AJ42" s="426"/>
      <c r="AK42" s="426"/>
      <c r="AL42" s="14"/>
      <c r="AM42" s="14"/>
      <c r="AN42" s="14"/>
      <c r="AO42" s="14"/>
      <c r="AP42" s="14"/>
      <c r="AQ42" s="14"/>
      <c r="AR42" s="14"/>
      <c r="AS42" s="14"/>
      <c r="AT42" s="14"/>
    </row>
    <row r="43" spans="2:67" x14ac:dyDescent="0.2">
      <c r="B43" s="178"/>
      <c r="C43" s="178"/>
      <c r="D43" s="178"/>
      <c r="E43" s="178"/>
      <c r="F43" s="178"/>
      <c r="G43" s="178"/>
      <c r="H43" s="178"/>
      <c r="I43" s="178"/>
      <c r="J43" s="178"/>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14"/>
      <c r="AM43" s="14"/>
      <c r="AN43" s="14"/>
      <c r="AO43" s="14"/>
      <c r="AP43" s="14"/>
      <c r="AQ43" s="14"/>
      <c r="AR43" s="14"/>
      <c r="AS43" s="14"/>
      <c r="AT43" s="14"/>
    </row>
    <row r="44" spans="2:67" ht="13.5" customHeight="1" x14ac:dyDescent="0.2">
      <c r="B44" s="389" t="s">
        <v>69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41"/>
      <c r="AS44" s="41"/>
      <c r="AT44" s="41"/>
      <c r="AU44" s="41"/>
      <c r="AV44" s="41"/>
      <c r="AW44" s="41"/>
      <c r="AX44" s="41"/>
      <c r="AY44" s="41"/>
    </row>
    <row r="45" spans="2:67" x14ac:dyDescent="0.2">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41"/>
      <c r="AS45" s="41"/>
      <c r="AT45" s="41"/>
      <c r="AU45" s="41"/>
      <c r="AV45" s="41"/>
      <c r="AW45" s="41"/>
      <c r="AX45" s="41"/>
      <c r="AY45" s="41"/>
    </row>
    <row r="46" spans="2:67" ht="14.25" customHeight="1" x14ac:dyDescent="0.2">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41"/>
      <c r="AS46" s="41"/>
      <c r="AT46" s="41"/>
      <c r="AU46" s="41"/>
      <c r="AV46" s="41"/>
      <c r="AW46" s="41"/>
      <c r="AX46" s="41"/>
      <c r="AY46" s="41"/>
    </row>
    <row r="47" spans="2:67" x14ac:dyDescent="0.2">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41"/>
      <c r="AS47" s="41"/>
      <c r="AT47" s="41"/>
      <c r="AU47" s="41"/>
      <c r="AV47" s="41"/>
      <c r="AW47" s="41"/>
      <c r="AX47" s="41"/>
      <c r="AY47" s="41"/>
    </row>
    <row r="48" spans="2:67" x14ac:dyDescent="0.2">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41"/>
      <c r="AS48" s="41"/>
      <c r="AT48" s="41"/>
      <c r="AU48" s="41"/>
      <c r="AV48" s="41"/>
      <c r="AW48" s="41"/>
      <c r="AX48" s="41"/>
      <c r="AY48" s="41"/>
    </row>
    <row r="49" spans="1:58" x14ac:dyDescent="0.2">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row>
    <row r="50" spans="1:58" ht="13.5" customHeight="1" x14ac:dyDescent="0.2">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row>
    <row r="51" spans="1:58" x14ac:dyDescent="0.2">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row>
    <row r="52" spans="1:58" x14ac:dyDescent="0.2">
      <c r="B52" s="1"/>
      <c r="T52" s="13"/>
      <c r="U52" s="13"/>
      <c r="V52" s="13"/>
      <c r="W52" s="13"/>
      <c r="X52" s="13"/>
    </row>
    <row r="53" spans="1:58" ht="3.75" customHeight="1" x14ac:dyDescent="0.2">
      <c r="B53" s="16"/>
      <c r="C53" s="16"/>
      <c r="D53" s="16"/>
      <c r="E53" s="16"/>
      <c r="F53" s="16"/>
      <c r="G53" s="16"/>
      <c r="H53" s="16"/>
      <c r="I53" s="16"/>
      <c r="J53" s="16"/>
      <c r="K53" s="16"/>
      <c r="L53" s="16"/>
      <c r="M53" s="16"/>
      <c r="N53" s="16"/>
      <c r="O53" s="16"/>
      <c r="P53" s="16"/>
      <c r="Q53" s="16"/>
      <c r="R53" s="16"/>
      <c r="S53" s="16"/>
    </row>
    <row r="54" spans="1:58" x14ac:dyDescent="0.2">
      <c r="B54" s="179" t="s">
        <v>244</v>
      </c>
      <c r="C54" s="179"/>
      <c r="D54" s="179"/>
      <c r="E54" s="179"/>
      <c r="F54" s="179"/>
      <c r="G54" s="179"/>
      <c r="H54" s="179"/>
      <c r="I54" s="180"/>
      <c r="J54" s="161" t="s">
        <v>58</v>
      </c>
      <c r="K54" s="161"/>
      <c r="L54" s="161"/>
      <c r="M54" s="161"/>
      <c r="N54" s="161"/>
      <c r="O54" s="187" t="e">
        <f>SUM(BB56:BD65)*$BC$15</f>
        <v>#DIV/0!</v>
      </c>
      <c r="P54" s="187"/>
      <c r="Q54" s="187"/>
      <c r="R54" s="187"/>
      <c r="S54" s="187"/>
      <c r="T54" s="187"/>
      <c r="AA54" s="177" t="s">
        <v>71</v>
      </c>
      <c r="AB54" s="177"/>
      <c r="AC54" s="177"/>
      <c r="AD54" s="177"/>
      <c r="AE54" s="177"/>
      <c r="AF54" s="177"/>
      <c r="AG54" s="177" t="s">
        <v>72</v>
      </c>
      <c r="AH54" s="177"/>
      <c r="AI54" s="177"/>
      <c r="AJ54" s="177"/>
      <c r="AK54" s="177"/>
      <c r="AL54" s="177"/>
      <c r="AM54" s="177" t="s">
        <v>73</v>
      </c>
      <c r="AN54" s="177"/>
      <c r="AO54" s="177"/>
      <c r="AP54" s="177"/>
      <c r="AQ54" s="177"/>
      <c r="AR54" s="177"/>
      <c r="AY54" s="177" t="s">
        <v>74</v>
      </c>
      <c r="AZ54" s="177"/>
      <c r="BA54" s="177"/>
      <c r="BB54" s="177"/>
      <c r="BC54" s="177"/>
      <c r="BD54" s="177"/>
    </row>
    <row r="55" spans="1:58" x14ac:dyDescent="0.2">
      <c r="A55" s="17"/>
      <c r="B55" s="177" t="s">
        <v>75</v>
      </c>
      <c r="C55" s="177"/>
      <c r="D55" s="177" t="s">
        <v>76</v>
      </c>
      <c r="E55" s="177"/>
      <c r="F55" s="177"/>
      <c r="G55" s="177"/>
      <c r="H55" s="177"/>
      <c r="I55" s="177"/>
      <c r="J55" s="177"/>
      <c r="K55" s="177"/>
      <c r="L55" s="177"/>
      <c r="M55" s="177" t="s">
        <v>77</v>
      </c>
      <c r="N55" s="177"/>
      <c r="O55" s="177"/>
      <c r="P55" s="177"/>
      <c r="Q55" s="177"/>
      <c r="R55" s="177" t="s">
        <v>78</v>
      </c>
      <c r="S55" s="177"/>
      <c r="T55" s="177"/>
      <c r="U55" s="177"/>
      <c r="V55" s="177"/>
      <c r="W55" s="177" t="s">
        <v>79</v>
      </c>
      <c r="X55" s="177"/>
      <c r="Y55" s="177" t="s">
        <v>80</v>
      </c>
      <c r="Z55" s="177"/>
      <c r="AA55" s="177" t="s">
        <v>81</v>
      </c>
      <c r="AB55" s="177"/>
      <c r="AC55" s="177"/>
      <c r="AD55" s="177" t="s">
        <v>82</v>
      </c>
      <c r="AE55" s="177"/>
      <c r="AF55" s="177"/>
      <c r="AG55" s="177" t="s">
        <v>81</v>
      </c>
      <c r="AH55" s="177"/>
      <c r="AI55" s="177"/>
      <c r="AJ55" s="177" t="s">
        <v>82</v>
      </c>
      <c r="AK55" s="177"/>
      <c r="AL55" s="177"/>
      <c r="AM55" s="177" t="s">
        <v>81</v>
      </c>
      <c r="AN55" s="177"/>
      <c r="AO55" s="177"/>
      <c r="AP55" s="177" t="s">
        <v>82</v>
      </c>
      <c r="AQ55" s="177"/>
      <c r="AR55" s="177"/>
      <c r="AS55" s="177" t="s">
        <v>83</v>
      </c>
      <c r="AT55" s="177"/>
      <c r="AU55" s="177"/>
      <c r="AV55" s="192" t="s">
        <v>84</v>
      </c>
      <c r="AW55" s="192"/>
      <c r="AX55" s="192"/>
      <c r="AY55" s="192" t="s">
        <v>81</v>
      </c>
      <c r="AZ55" s="192"/>
      <c r="BA55" s="192"/>
      <c r="BB55" s="192" t="s">
        <v>82</v>
      </c>
      <c r="BC55" s="192"/>
      <c r="BD55" s="192"/>
      <c r="BE55" s="192" t="s">
        <v>80</v>
      </c>
      <c r="BF55" s="192"/>
    </row>
    <row r="56" spans="1:58" x14ac:dyDescent="0.2">
      <c r="A56" s="18"/>
      <c r="B56" s="485">
        <v>1</v>
      </c>
      <c r="C56" s="486"/>
      <c r="D56" s="427"/>
      <c r="E56" s="427"/>
      <c r="F56" s="427"/>
      <c r="G56" s="427"/>
      <c r="H56" s="427"/>
      <c r="I56" s="427"/>
      <c r="J56" s="427"/>
      <c r="K56" s="427"/>
      <c r="L56" s="427"/>
      <c r="M56" s="406"/>
      <c r="N56" s="406"/>
      <c r="O56" s="406"/>
      <c r="P56" s="406"/>
      <c r="Q56" s="406"/>
      <c r="R56" s="484"/>
      <c r="S56" s="484"/>
      <c r="T56" s="484"/>
      <c r="U56" s="484"/>
      <c r="V56" s="484"/>
      <c r="W56" s="406"/>
      <c r="X56" s="406"/>
      <c r="Y56" s="406"/>
      <c r="Z56" s="406"/>
      <c r="AA56" s="405"/>
      <c r="AB56" s="405"/>
      <c r="AC56" s="405"/>
      <c r="AD56" s="191" t="str">
        <f>IF(D56="","",AA56*W56)</f>
        <v/>
      </c>
      <c r="AE56" s="191"/>
      <c r="AF56" s="191"/>
      <c r="AG56" s="191" t="str">
        <f>IF(D56="","",AA56*10/100)</f>
        <v/>
      </c>
      <c r="AH56" s="191"/>
      <c r="AI56" s="191"/>
      <c r="AJ56" s="191" t="str">
        <f>IF(D56="","",AG56*W56)</f>
        <v/>
      </c>
      <c r="AK56" s="191"/>
      <c r="AL56" s="191"/>
      <c r="AM56" s="191" t="str">
        <f>IF(D56="","",AA56+AG56)</f>
        <v/>
      </c>
      <c r="AN56" s="191"/>
      <c r="AO56" s="191"/>
      <c r="AP56" s="191" t="str">
        <f>IF(D56="","",AD56+AJ56)</f>
        <v/>
      </c>
      <c r="AQ56" s="191"/>
      <c r="AR56" s="191"/>
      <c r="AS56" s="393"/>
      <c r="AT56" s="393"/>
      <c r="AU56" s="393"/>
      <c r="AV56" s="200" t="str">
        <f>IF(AS56="","",AS56)</f>
        <v/>
      </c>
      <c r="AW56" s="200"/>
      <c r="AX56" s="200"/>
      <c r="AY56" s="198" t="str">
        <f>IF(D56="","",IF($T$11="税込み",AM56,AA56))</f>
        <v/>
      </c>
      <c r="AZ56" s="198"/>
      <c r="BA56" s="198"/>
      <c r="BB56" s="198" t="str">
        <f>IF(D56="","",IF($T$11="税込み",AP56,AD56))</f>
        <v/>
      </c>
      <c r="BC56" s="198"/>
      <c r="BD56" s="198"/>
      <c r="BE56" s="192" t="str">
        <f>IF(Y56="式",W56&amp;Y56,W56&amp;Y56)</f>
        <v/>
      </c>
      <c r="BF56" s="192"/>
    </row>
    <row r="57" spans="1:58" x14ac:dyDescent="0.2">
      <c r="A57" s="18"/>
      <c r="B57" s="485">
        <v>2</v>
      </c>
      <c r="C57" s="486"/>
      <c r="D57" s="427"/>
      <c r="E57" s="427"/>
      <c r="F57" s="427"/>
      <c r="G57" s="427"/>
      <c r="H57" s="427"/>
      <c r="I57" s="427"/>
      <c r="J57" s="427"/>
      <c r="K57" s="427"/>
      <c r="L57" s="427"/>
      <c r="M57" s="406"/>
      <c r="N57" s="406"/>
      <c r="O57" s="406"/>
      <c r="P57" s="406"/>
      <c r="Q57" s="406"/>
      <c r="R57" s="484"/>
      <c r="S57" s="484"/>
      <c r="T57" s="484"/>
      <c r="U57" s="484"/>
      <c r="V57" s="484"/>
      <c r="W57" s="406"/>
      <c r="X57" s="406"/>
      <c r="Y57" s="406"/>
      <c r="Z57" s="406"/>
      <c r="AA57" s="405"/>
      <c r="AB57" s="405"/>
      <c r="AC57" s="405"/>
      <c r="AD57" s="191" t="str">
        <f t="shared" ref="AD57:AD65" si="3">IF(D57="","",AA57*W57)</f>
        <v/>
      </c>
      <c r="AE57" s="191"/>
      <c r="AF57" s="191"/>
      <c r="AG57" s="191" t="str">
        <f t="shared" ref="AG57:AG65" si="4">IF(D57="","",AA57*10/100)</f>
        <v/>
      </c>
      <c r="AH57" s="191"/>
      <c r="AI57" s="191"/>
      <c r="AJ57" s="191" t="str">
        <f t="shared" ref="AJ57:AJ65" si="5">IF(D57="","",AG57*W57)</f>
        <v/>
      </c>
      <c r="AK57" s="191"/>
      <c r="AL57" s="191"/>
      <c r="AM57" s="191" t="str">
        <f t="shared" ref="AM57:AM65" si="6">IF(D57="","",AA57+AG57)</f>
        <v/>
      </c>
      <c r="AN57" s="191"/>
      <c r="AO57" s="191"/>
      <c r="AP57" s="191" t="str">
        <f t="shared" ref="AP57:AP65" si="7">IF(D57="","",AD57+AJ57)</f>
        <v/>
      </c>
      <c r="AQ57" s="191"/>
      <c r="AR57" s="191"/>
      <c r="AS57" s="393"/>
      <c r="AT57" s="393"/>
      <c r="AU57" s="393"/>
      <c r="AV57" s="200" t="str">
        <f t="shared" ref="AV57:AV65" si="8">IF(AS57="","",AS57)</f>
        <v/>
      </c>
      <c r="AW57" s="200"/>
      <c r="AX57" s="200"/>
      <c r="AY57" s="198" t="str">
        <f t="shared" ref="AY57:AY65" si="9">IF(D57="","",IF($T$11="税込み",AM57,AA57))</f>
        <v/>
      </c>
      <c r="AZ57" s="198"/>
      <c r="BA57" s="198"/>
      <c r="BB57" s="198" t="str">
        <f t="shared" ref="BB57:BB65" si="10">IF(D57="","",IF($T$11="税込み",AP57,AD57))</f>
        <v/>
      </c>
      <c r="BC57" s="198"/>
      <c r="BD57" s="198"/>
      <c r="BE57" s="192" t="str">
        <f t="shared" ref="BE57:BE65" si="11">IF(Y57="式",W57&amp;Y57,W57&amp;Y57)</f>
        <v/>
      </c>
      <c r="BF57" s="192"/>
    </row>
    <row r="58" spans="1:58" x14ac:dyDescent="0.2">
      <c r="A58" s="18"/>
      <c r="B58" s="485">
        <v>3</v>
      </c>
      <c r="C58" s="486"/>
      <c r="D58" s="427"/>
      <c r="E58" s="427"/>
      <c r="F58" s="427"/>
      <c r="G58" s="427"/>
      <c r="H58" s="427"/>
      <c r="I58" s="427"/>
      <c r="J58" s="427"/>
      <c r="K58" s="427"/>
      <c r="L58" s="427"/>
      <c r="M58" s="406"/>
      <c r="N58" s="406"/>
      <c r="O58" s="406"/>
      <c r="P58" s="406"/>
      <c r="Q58" s="406"/>
      <c r="R58" s="484"/>
      <c r="S58" s="484"/>
      <c r="T58" s="484"/>
      <c r="U58" s="484"/>
      <c r="V58" s="484"/>
      <c r="W58" s="406"/>
      <c r="X58" s="406"/>
      <c r="Y58" s="406"/>
      <c r="Z58" s="406"/>
      <c r="AA58" s="405"/>
      <c r="AB58" s="405"/>
      <c r="AC58" s="405"/>
      <c r="AD58" s="191" t="str">
        <f t="shared" si="3"/>
        <v/>
      </c>
      <c r="AE58" s="191"/>
      <c r="AF58" s="191"/>
      <c r="AG58" s="191" t="str">
        <f t="shared" si="4"/>
        <v/>
      </c>
      <c r="AH58" s="191"/>
      <c r="AI58" s="191"/>
      <c r="AJ58" s="191" t="str">
        <f t="shared" si="5"/>
        <v/>
      </c>
      <c r="AK58" s="191"/>
      <c r="AL58" s="191"/>
      <c r="AM58" s="191" t="str">
        <f t="shared" si="6"/>
        <v/>
      </c>
      <c r="AN58" s="191"/>
      <c r="AO58" s="191"/>
      <c r="AP58" s="191" t="str">
        <f t="shared" si="7"/>
        <v/>
      </c>
      <c r="AQ58" s="191"/>
      <c r="AR58" s="191"/>
      <c r="AS58" s="393"/>
      <c r="AT58" s="393"/>
      <c r="AU58" s="393"/>
      <c r="AV58" s="200" t="str">
        <f t="shared" si="8"/>
        <v/>
      </c>
      <c r="AW58" s="200"/>
      <c r="AX58" s="200"/>
      <c r="AY58" s="198" t="str">
        <f t="shared" si="9"/>
        <v/>
      </c>
      <c r="AZ58" s="198"/>
      <c r="BA58" s="198"/>
      <c r="BB58" s="198" t="str">
        <f t="shared" si="10"/>
        <v/>
      </c>
      <c r="BC58" s="198"/>
      <c r="BD58" s="198"/>
      <c r="BE58" s="192" t="str">
        <f t="shared" si="11"/>
        <v/>
      </c>
      <c r="BF58" s="192"/>
    </row>
    <row r="59" spans="1:58" x14ac:dyDescent="0.2">
      <c r="A59" s="18"/>
      <c r="B59" s="485">
        <v>4</v>
      </c>
      <c r="C59" s="486"/>
      <c r="D59" s="427"/>
      <c r="E59" s="427"/>
      <c r="F59" s="427"/>
      <c r="G59" s="427"/>
      <c r="H59" s="427"/>
      <c r="I59" s="427"/>
      <c r="J59" s="427"/>
      <c r="K59" s="427"/>
      <c r="L59" s="427"/>
      <c r="M59" s="406"/>
      <c r="N59" s="406"/>
      <c r="O59" s="406"/>
      <c r="P59" s="406"/>
      <c r="Q59" s="406"/>
      <c r="R59" s="484"/>
      <c r="S59" s="484"/>
      <c r="T59" s="484"/>
      <c r="U59" s="484"/>
      <c r="V59" s="484"/>
      <c r="W59" s="406"/>
      <c r="X59" s="406"/>
      <c r="Y59" s="406"/>
      <c r="Z59" s="406"/>
      <c r="AA59" s="405"/>
      <c r="AB59" s="405"/>
      <c r="AC59" s="405"/>
      <c r="AD59" s="191" t="str">
        <f t="shared" si="3"/>
        <v/>
      </c>
      <c r="AE59" s="191"/>
      <c r="AF59" s="191"/>
      <c r="AG59" s="191" t="str">
        <f t="shared" si="4"/>
        <v/>
      </c>
      <c r="AH59" s="191"/>
      <c r="AI59" s="191"/>
      <c r="AJ59" s="191" t="str">
        <f t="shared" si="5"/>
        <v/>
      </c>
      <c r="AK59" s="191"/>
      <c r="AL59" s="191"/>
      <c r="AM59" s="191" t="str">
        <f t="shared" si="6"/>
        <v/>
      </c>
      <c r="AN59" s="191"/>
      <c r="AO59" s="191"/>
      <c r="AP59" s="191" t="str">
        <f t="shared" si="7"/>
        <v/>
      </c>
      <c r="AQ59" s="191"/>
      <c r="AR59" s="191"/>
      <c r="AS59" s="393"/>
      <c r="AT59" s="393"/>
      <c r="AU59" s="393"/>
      <c r="AV59" s="200" t="str">
        <f t="shared" si="8"/>
        <v/>
      </c>
      <c r="AW59" s="200"/>
      <c r="AX59" s="200"/>
      <c r="AY59" s="198" t="str">
        <f t="shared" si="9"/>
        <v/>
      </c>
      <c r="AZ59" s="198"/>
      <c r="BA59" s="198"/>
      <c r="BB59" s="198" t="str">
        <f t="shared" si="10"/>
        <v/>
      </c>
      <c r="BC59" s="198"/>
      <c r="BD59" s="198"/>
      <c r="BE59" s="192" t="str">
        <f t="shared" si="11"/>
        <v/>
      </c>
      <c r="BF59" s="192"/>
    </row>
    <row r="60" spans="1:58" x14ac:dyDescent="0.2">
      <c r="A60" s="18"/>
      <c r="B60" s="485">
        <v>5</v>
      </c>
      <c r="C60" s="486"/>
      <c r="D60" s="427"/>
      <c r="E60" s="427"/>
      <c r="F60" s="427"/>
      <c r="G60" s="427"/>
      <c r="H60" s="427"/>
      <c r="I60" s="427"/>
      <c r="J60" s="427"/>
      <c r="K60" s="427"/>
      <c r="L60" s="427"/>
      <c r="M60" s="406"/>
      <c r="N60" s="406"/>
      <c r="O60" s="406"/>
      <c r="P60" s="406"/>
      <c r="Q60" s="406"/>
      <c r="R60" s="484"/>
      <c r="S60" s="484"/>
      <c r="T60" s="484"/>
      <c r="U60" s="484"/>
      <c r="V60" s="484"/>
      <c r="W60" s="406"/>
      <c r="X60" s="406"/>
      <c r="Y60" s="406"/>
      <c r="Z60" s="406"/>
      <c r="AA60" s="405"/>
      <c r="AB60" s="405"/>
      <c r="AC60" s="405"/>
      <c r="AD60" s="191" t="str">
        <f t="shared" si="3"/>
        <v/>
      </c>
      <c r="AE60" s="191"/>
      <c r="AF60" s="191"/>
      <c r="AG60" s="191" t="str">
        <f t="shared" si="4"/>
        <v/>
      </c>
      <c r="AH60" s="191"/>
      <c r="AI60" s="191"/>
      <c r="AJ60" s="191" t="str">
        <f t="shared" si="5"/>
        <v/>
      </c>
      <c r="AK60" s="191"/>
      <c r="AL60" s="191"/>
      <c r="AM60" s="191" t="str">
        <f t="shared" si="6"/>
        <v/>
      </c>
      <c r="AN60" s="191"/>
      <c r="AO60" s="191"/>
      <c r="AP60" s="191" t="str">
        <f t="shared" si="7"/>
        <v/>
      </c>
      <c r="AQ60" s="191"/>
      <c r="AR60" s="191"/>
      <c r="AS60" s="393"/>
      <c r="AT60" s="393"/>
      <c r="AU60" s="393"/>
      <c r="AV60" s="200" t="str">
        <f t="shared" si="8"/>
        <v/>
      </c>
      <c r="AW60" s="200"/>
      <c r="AX60" s="200"/>
      <c r="AY60" s="198" t="str">
        <f t="shared" si="9"/>
        <v/>
      </c>
      <c r="AZ60" s="198"/>
      <c r="BA60" s="198"/>
      <c r="BB60" s="198" t="str">
        <f t="shared" si="10"/>
        <v/>
      </c>
      <c r="BC60" s="198"/>
      <c r="BD60" s="198"/>
      <c r="BE60" s="192" t="str">
        <f t="shared" si="11"/>
        <v/>
      </c>
      <c r="BF60" s="192"/>
    </row>
    <row r="61" spans="1:58" x14ac:dyDescent="0.2">
      <c r="A61" s="18"/>
      <c r="B61" s="485">
        <v>6</v>
      </c>
      <c r="C61" s="486"/>
      <c r="D61" s="427"/>
      <c r="E61" s="427"/>
      <c r="F61" s="427"/>
      <c r="G61" s="427"/>
      <c r="H61" s="427"/>
      <c r="I61" s="427"/>
      <c r="J61" s="427"/>
      <c r="K61" s="427"/>
      <c r="L61" s="427"/>
      <c r="M61" s="406"/>
      <c r="N61" s="406"/>
      <c r="O61" s="406"/>
      <c r="P61" s="406"/>
      <c r="Q61" s="406"/>
      <c r="R61" s="484"/>
      <c r="S61" s="484"/>
      <c r="T61" s="484"/>
      <c r="U61" s="484"/>
      <c r="V61" s="484"/>
      <c r="W61" s="406"/>
      <c r="X61" s="406"/>
      <c r="Y61" s="406"/>
      <c r="Z61" s="406"/>
      <c r="AA61" s="405"/>
      <c r="AB61" s="405"/>
      <c r="AC61" s="405"/>
      <c r="AD61" s="191" t="str">
        <f t="shared" si="3"/>
        <v/>
      </c>
      <c r="AE61" s="191"/>
      <c r="AF61" s="191"/>
      <c r="AG61" s="191" t="str">
        <f t="shared" si="4"/>
        <v/>
      </c>
      <c r="AH61" s="191"/>
      <c r="AI61" s="191"/>
      <c r="AJ61" s="191" t="str">
        <f t="shared" si="5"/>
        <v/>
      </c>
      <c r="AK61" s="191"/>
      <c r="AL61" s="191"/>
      <c r="AM61" s="191" t="str">
        <f t="shared" si="6"/>
        <v/>
      </c>
      <c r="AN61" s="191"/>
      <c r="AO61" s="191"/>
      <c r="AP61" s="191" t="str">
        <f t="shared" si="7"/>
        <v/>
      </c>
      <c r="AQ61" s="191"/>
      <c r="AR61" s="191"/>
      <c r="AS61" s="393"/>
      <c r="AT61" s="393"/>
      <c r="AU61" s="393"/>
      <c r="AV61" s="200" t="str">
        <f t="shared" si="8"/>
        <v/>
      </c>
      <c r="AW61" s="200"/>
      <c r="AX61" s="200"/>
      <c r="AY61" s="198" t="str">
        <f t="shared" si="9"/>
        <v/>
      </c>
      <c r="AZ61" s="198"/>
      <c r="BA61" s="198"/>
      <c r="BB61" s="198" t="str">
        <f t="shared" si="10"/>
        <v/>
      </c>
      <c r="BC61" s="198"/>
      <c r="BD61" s="198"/>
      <c r="BE61" s="192" t="str">
        <f t="shared" si="11"/>
        <v/>
      </c>
      <c r="BF61" s="192"/>
    </row>
    <row r="62" spans="1:58" x14ac:dyDescent="0.2">
      <c r="A62" s="18"/>
      <c r="B62" s="485">
        <v>7</v>
      </c>
      <c r="C62" s="486"/>
      <c r="D62" s="427"/>
      <c r="E62" s="427"/>
      <c r="F62" s="427"/>
      <c r="G62" s="427"/>
      <c r="H62" s="427"/>
      <c r="I62" s="427"/>
      <c r="J62" s="427"/>
      <c r="K62" s="427"/>
      <c r="L62" s="427"/>
      <c r="M62" s="406"/>
      <c r="N62" s="406"/>
      <c r="O62" s="406"/>
      <c r="P62" s="406"/>
      <c r="Q62" s="406"/>
      <c r="R62" s="484"/>
      <c r="S62" s="484"/>
      <c r="T62" s="484"/>
      <c r="U62" s="484"/>
      <c r="V62" s="484"/>
      <c r="W62" s="406"/>
      <c r="X62" s="406"/>
      <c r="Y62" s="406"/>
      <c r="Z62" s="406"/>
      <c r="AA62" s="405"/>
      <c r="AB62" s="405"/>
      <c r="AC62" s="405"/>
      <c r="AD62" s="191" t="str">
        <f t="shared" si="3"/>
        <v/>
      </c>
      <c r="AE62" s="191"/>
      <c r="AF62" s="191"/>
      <c r="AG62" s="191" t="str">
        <f t="shared" si="4"/>
        <v/>
      </c>
      <c r="AH62" s="191"/>
      <c r="AI62" s="191"/>
      <c r="AJ62" s="191" t="str">
        <f t="shared" si="5"/>
        <v/>
      </c>
      <c r="AK62" s="191"/>
      <c r="AL62" s="191"/>
      <c r="AM62" s="191" t="str">
        <f t="shared" si="6"/>
        <v/>
      </c>
      <c r="AN62" s="191"/>
      <c r="AO62" s="191"/>
      <c r="AP62" s="191" t="str">
        <f t="shared" si="7"/>
        <v/>
      </c>
      <c r="AQ62" s="191"/>
      <c r="AR62" s="191"/>
      <c r="AS62" s="393"/>
      <c r="AT62" s="393"/>
      <c r="AU62" s="393"/>
      <c r="AV62" s="200" t="str">
        <f t="shared" si="8"/>
        <v/>
      </c>
      <c r="AW62" s="200"/>
      <c r="AX62" s="200"/>
      <c r="AY62" s="198" t="str">
        <f t="shared" si="9"/>
        <v/>
      </c>
      <c r="AZ62" s="198"/>
      <c r="BA62" s="198"/>
      <c r="BB62" s="198" t="str">
        <f t="shared" si="10"/>
        <v/>
      </c>
      <c r="BC62" s="198"/>
      <c r="BD62" s="198"/>
      <c r="BE62" s="192" t="str">
        <f t="shared" si="11"/>
        <v/>
      </c>
      <c r="BF62" s="192"/>
    </row>
    <row r="63" spans="1:58" x14ac:dyDescent="0.2">
      <c r="A63" s="18"/>
      <c r="B63" s="485">
        <v>8</v>
      </c>
      <c r="C63" s="486"/>
      <c r="D63" s="427"/>
      <c r="E63" s="427"/>
      <c r="F63" s="427"/>
      <c r="G63" s="427"/>
      <c r="H63" s="427"/>
      <c r="I63" s="427"/>
      <c r="J63" s="427"/>
      <c r="K63" s="427"/>
      <c r="L63" s="427"/>
      <c r="M63" s="406"/>
      <c r="N63" s="406"/>
      <c r="O63" s="406"/>
      <c r="P63" s="406"/>
      <c r="Q63" s="406"/>
      <c r="R63" s="484"/>
      <c r="S63" s="484"/>
      <c r="T63" s="484"/>
      <c r="U63" s="484"/>
      <c r="V63" s="484"/>
      <c r="W63" s="406"/>
      <c r="X63" s="406"/>
      <c r="Y63" s="406"/>
      <c r="Z63" s="406"/>
      <c r="AA63" s="405"/>
      <c r="AB63" s="405"/>
      <c r="AC63" s="405"/>
      <c r="AD63" s="191" t="str">
        <f t="shared" si="3"/>
        <v/>
      </c>
      <c r="AE63" s="191"/>
      <c r="AF63" s="191"/>
      <c r="AG63" s="191" t="str">
        <f t="shared" si="4"/>
        <v/>
      </c>
      <c r="AH63" s="191"/>
      <c r="AI63" s="191"/>
      <c r="AJ63" s="191" t="str">
        <f t="shared" si="5"/>
        <v/>
      </c>
      <c r="AK63" s="191"/>
      <c r="AL63" s="191"/>
      <c r="AM63" s="191" t="str">
        <f t="shared" si="6"/>
        <v/>
      </c>
      <c r="AN63" s="191"/>
      <c r="AO63" s="191"/>
      <c r="AP63" s="191" t="str">
        <f t="shared" si="7"/>
        <v/>
      </c>
      <c r="AQ63" s="191"/>
      <c r="AR63" s="191"/>
      <c r="AS63" s="393"/>
      <c r="AT63" s="393"/>
      <c r="AU63" s="393"/>
      <c r="AV63" s="200" t="str">
        <f t="shared" si="8"/>
        <v/>
      </c>
      <c r="AW63" s="200"/>
      <c r="AX63" s="200"/>
      <c r="AY63" s="198" t="str">
        <f t="shared" si="9"/>
        <v/>
      </c>
      <c r="AZ63" s="198"/>
      <c r="BA63" s="198"/>
      <c r="BB63" s="198" t="str">
        <f t="shared" si="10"/>
        <v/>
      </c>
      <c r="BC63" s="198"/>
      <c r="BD63" s="198"/>
      <c r="BE63" s="192" t="str">
        <f t="shared" si="11"/>
        <v/>
      </c>
      <c r="BF63" s="192"/>
    </row>
    <row r="64" spans="1:58" x14ac:dyDescent="0.2">
      <c r="A64" s="18"/>
      <c r="B64" s="485">
        <v>9</v>
      </c>
      <c r="C64" s="486"/>
      <c r="D64" s="427"/>
      <c r="E64" s="427"/>
      <c r="F64" s="427"/>
      <c r="G64" s="427"/>
      <c r="H64" s="427"/>
      <c r="I64" s="427"/>
      <c r="J64" s="427"/>
      <c r="K64" s="427"/>
      <c r="L64" s="427"/>
      <c r="M64" s="406"/>
      <c r="N64" s="406"/>
      <c r="O64" s="406"/>
      <c r="P64" s="406"/>
      <c r="Q64" s="406"/>
      <c r="R64" s="484"/>
      <c r="S64" s="484"/>
      <c r="T64" s="484"/>
      <c r="U64" s="484"/>
      <c r="V64" s="484"/>
      <c r="W64" s="406"/>
      <c r="X64" s="406"/>
      <c r="Y64" s="406"/>
      <c r="Z64" s="406"/>
      <c r="AA64" s="405"/>
      <c r="AB64" s="405"/>
      <c r="AC64" s="405"/>
      <c r="AD64" s="191" t="str">
        <f t="shared" si="3"/>
        <v/>
      </c>
      <c r="AE64" s="191"/>
      <c r="AF64" s="191"/>
      <c r="AG64" s="191" t="str">
        <f t="shared" si="4"/>
        <v/>
      </c>
      <c r="AH64" s="191"/>
      <c r="AI64" s="191"/>
      <c r="AJ64" s="191" t="str">
        <f t="shared" si="5"/>
        <v/>
      </c>
      <c r="AK64" s="191"/>
      <c r="AL64" s="191"/>
      <c r="AM64" s="191" t="str">
        <f t="shared" si="6"/>
        <v/>
      </c>
      <c r="AN64" s="191"/>
      <c r="AO64" s="191"/>
      <c r="AP64" s="191" t="str">
        <f t="shared" si="7"/>
        <v/>
      </c>
      <c r="AQ64" s="191"/>
      <c r="AR64" s="191"/>
      <c r="AS64" s="393"/>
      <c r="AT64" s="393"/>
      <c r="AU64" s="393"/>
      <c r="AV64" s="200" t="str">
        <f t="shared" si="8"/>
        <v/>
      </c>
      <c r="AW64" s="200"/>
      <c r="AX64" s="200"/>
      <c r="AY64" s="198" t="str">
        <f t="shared" si="9"/>
        <v/>
      </c>
      <c r="AZ64" s="198"/>
      <c r="BA64" s="198"/>
      <c r="BB64" s="198" t="str">
        <f t="shared" si="10"/>
        <v/>
      </c>
      <c r="BC64" s="198"/>
      <c r="BD64" s="198"/>
      <c r="BE64" s="192" t="str">
        <f t="shared" si="11"/>
        <v/>
      </c>
      <c r="BF64" s="192"/>
    </row>
    <row r="65" spans="1:67" x14ac:dyDescent="0.2">
      <c r="A65" s="18"/>
      <c r="B65" s="485">
        <v>10</v>
      </c>
      <c r="C65" s="486"/>
      <c r="D65" s="427"/>
      <c r="E65" s="427"/>
      <c r="F65" s="427"/>
      <c r="G65" s="427"/>
      <c r="H65" s="427"/>
      <c r="I65" s="427"/>
      <c r="J65" s="427"/>
      <c r="K65" s="427"/>
      <c r="L65" s="427"/>
      <c r="M65" s="406"/>
      <c r="N65" s="406"/>
      <c r="O65" s="406"/>
      <c r="P65" s="406"/>
      <c r="Q65" s="406"/>
      <c r="R65" s="484"/>
      <c r="S65" s="484"/>
      <c r="T65" s="484"/>
      <c r="U65" s="484"/>
      <c r="V65" s="484"/>
      <c r="W65" s="406"/>
      <c r="X65" s="406"/>
      <c r="Y65" s="406"/>
      <c r="Z65" s="406"/>
      <c r="AA65" s="405"/>
      <c r="AB65" s="405"/>
      <c r="AC65" s="405"/>
      <c r="AD65" s="191" t="str">
        <f t="shared" si="3"/>
        <v/>
      </c>
      <c r="AE65" s="191"/>
      <c r="AF65" s="191"/>
      <c r="AG65" s="191" t="str">
        <f t="shared" si="4"/>
        <v/>
      </c>
      <c r="AH65" s="191"/>
      <c r="AI65" s="191"/>
      <c r="AJ65" s="191" t="str">
        <f t="shared" si="5"/>
        <v/>
      </c>
      <c r="AK65" s="191"/>
      <c r="AL65" s="191"/>
      <c r="AM65" s="191" t="str">
        <f t="shared" si="6"/>
        <v/>
      </c>
      <c r="AN65" s="191"/>
      <c r="AO65" s="191"/>
      <c r="AP65" s="191" t="str">
        <f t="shared" si="7"/>
        <v/>
      </c>
      <c r="AQ65" s="191"/>
      <c r="AR65" s="191"/>
      <c r="AS65" s="393"/>
      <c r="AT65" s="393"/>
      <c r="AU65" s="393"/>
      <c r="AV65" s="200" t="str">
        <f t="shared" si="8"/>
        <v/>
      </c>
      <c r="AW65" s="200"/>
      <c r="AX65" s="200"/>
      <c r="AY65" s="198" t="str">
        <f t="shared" si="9"/>
        <v/>
      </c>
      <c r="AZ65" s="198"/>
      <c r="BA65" s="198"/>
      <c r="BB65" s="198" t="str">
        <f t="shared" si="10"/>
        <v/>
      </c>
      <c r="BC65" s="198"/>
      <c r="BD65" s="198"/>
      <c r="BE65" s="192" t="str">
        <f t="shared" si="11"/>
        <v/>
      </c>
      <c r="BF65" s="192"/>
    </row>
    <row r="66" spans="1:67"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1:67" ht="4.5" customHeight="1" x14ac:dyDescent="0.2">
      <c r="A67" s="12"/>
      <c r="B67" s="20"/>
      <c r="C67" s="20"/>
      <c r="D67" s="20"/>
      <c r="E67" s="20"/>
      <c r="F67" s="20"/>
      <c r="G67" s="20"/>
      <c r="H67" s="20"/>
      <c r="I67" s="20"/>
      <c r="J67" s="20"/>
      <c r="K67" s="20"/>
      <c r="L67" s="19"/>
      <c r="M67" s="19"/>
      <c r="N67" s="19"/>
      <c r="O67" s="19"/>
      <c r="P67" s="19"/>
      <c r="Q67" s="19"/>
      <c r="R67" s="19"/>
      <c r="S67" s="19"/>
      <c r="T67" s="19"/>
      <c r="U67" s="19"/>
      <c r="V67" s="42"/>
      <c r="W67" s="42"/>
      <c r="X67" s="22"/>
      <c r="Y67" s="22"/>
      <c r="Z67" s="22"/>
      <c r="AA67" s="23"/>
    </row>
    <row r="68" spans="1:67" s="11" customFormat="1" ht="15" customHeight="1" x14ac:dyDescent="0.2">
      <c r="A68" s="24" t="s">
        <v>245</v>
      </c>
      <c r="B68" s="24"/>
      <c r="BG68" s="25"/>
      <c r="BH68" s="25"/>
      <c r="BI68" s="25"/>
      <c r="BJ68" s="25"/>
      <c r="BK68" s="25"/>
      <c r="BL68" s="25"/>
      <c r="BM68" s="25"/>
      <c r="BN68" s="25"/>
      <c r="BO68" s="25"/>
    </row>
    <row r="69" spans="1:67" s="11" customFormat="1" ht="14.25" customHeight="1" thickBot="1" x14ac:dyDescent="0.25">
      <c r="B69" s="24"/>
      <c r="BG69" s="25"/>
      <c r="BH69" s="25" t="s">
        <v>96</v>
      </c>
      <c r="BI69" s="25"/>
      <c r="BJ69" s="25"/>
      <c r="BK69" s="25"/>
      <c r="BL69" s="25"/>
      <c r="BM69" s="25"/>
      <c r="BN69" s="25"/>
      <c r="BO69" s="25"/>
    </row>
    <row r="70" spans="1:67" s="24" customFormat="1" ht="15" customHeight="1" x14ac:dyDescent="0.2">
      <c r="B70" s="204" t="s">
        <v>97</v>
      </c>
      <c r="C70" s="205"/>
      <c r="D70" s="205"/>
      <c r="E70" s="205"/>
      <c r="F70" s="205"/>
      <c r="G70" s="205"/>
      <c r="H70" s="205"/>
      <c r="I70" s="205"/>
      <c r="J70" s="205"/>
      <c r="K70" s="206"/>
      <c r="L70" s="321" t="s">
        <v>98</v>
      </c>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337"/>
      <c r="BG70" s="4"/>
      <c r="BH70" s="4" t="s">
        <v>99</v>
      </c>
      <c r="BI70" s="4"/>
      <c r="BJ70" s="4"/>
      <c r="BK70" s="4"/>
      <c r="BL70" s="4"/>
      <c r="BM70" s="4"/>
      <c r="BN70" s="4"/>
      <c r="BO70" s="4"/>
    </row>
    <row r="71" spans="1:67" s="24" customFormat="1" ht="12.9" customHeight="1" x14ac:dyDescent="0.2">
      <c r="A71" s="210">
        <v>1</v>
      </c>
      <c r="B71" s="414" t="str">
        <f>IF(VLOOKUP(A71,$B$56:$L$65,3,FALSE)="","",VLOOKUP(A71,$B$56:$L$65,3,FALSE))</f>
        <v/>
      </c>
      <c r="C71" s="415"/>
      <c r="D71" s="415"/>
      <c r="E71" s="415"/>
      <c r="F71" s="415"/>
      <c r="G71" s="415"/>
      <c r="H71" s="415"/>
      <c r="I71" s="415"/>
      <c r="J71" s="415"/>
      <c r="K71" s="416"/>
      <c r="L71" s="390" t="s">
        <v>100</v>
      </c>
      <c r="M71" s="391"/>
      <c r="N71" s="391"/>
      <c r="O71" s="391"/>
      <c r="P71" s="391"/>
      <c r="Q71" s="391"/>
      <c r="R71" s="391"/>
      <c r="S71" s="391"/>
      <c r="T71" s="391"/>
      <c r="U71" s="391"/>
      <c r="V71" s="392"/>
      <c r="W71" s="394" t="s">
        <v>99</v>
      </c>
      <c r="X71" s="395"/>
      <c r="Y71" s="395"/>
      <c r="Z71" s="396"/>
      <c r="AA71" s="390" t="s">
        <v>101</v>
      </c>
      <c r="AB71" s="391"/>
      <c r="AC71" s="391"/>
      <c r="AD71" s="391"/>
      <c r="AE71" s="391"/>
      <c r="AF71" s="391"/>
      <c r="AG71" s="391"/>
      <c r="AH71" s="391"/>
      <c r="AI71" s="391"/>
      <c r="AJ71" s="391"/>
      <c r="AK71" s="392"/>
      <c r="AL71" s="394"/>
      <c r="AM71" s="395"/>
      <c r="AN71" s="395"/>
      <c r="AO71" s="395"/>
      <c r="AP71" s="396"/>
      <c r="AQ71" s="390"/>
      <c r="AR71" s="391"/>
      <c r="AS71" s="391"/>
      <c r="AT71" s="391"/>
      <c r="AU71" s="391"/>
      <c r="AV71" s="391"/>
      <c r="AW71" s="391"/>
      <c r="AX71" s="391"/>
      <c r="AY71" s="391"/>
      <c r="AZ71" s="407"/>
      <c r="BG71" s="4"/>
      <c r="BH71" s="4" t="s">
        <v>102</v>
      </c>
      <c r="BI71" s="4"/>
      <c r="BJ71" s="4"/>
      <c r="BK71" s="4"/>
      <c r="BL71" s="4"/>
      <c r="BM71" s="4"/>
      <c r="BN71" s="4"/>
      <c r="BO71" s="4"/>
    </row>
    <row r="72" spans="1:67" s="24" customFormat="1" ht="15" customHeight="1" x14ac:dyDescent="0.2">
      <c r="A72" s="210"/>
      <c r="B72" s="417"/>
      <c r="C72" s="418"/>
      <c r="D72" s="418"/>
      <c r="E72" s="418"/>
      <c r="F72" s="418"/>
      <c r="G72" s="418"/>
      <c r="H72" s="418"/>
      <c r="I72" s="418"/>
      <c r="J72" s="418"/>
      <c r="K72" s="419"/>
      <c r="L72" s="472" t="s">
        <v>103</v>
      </c>
      <c r="M72" s="473"/>
      <c r="N72" s="474"/>
      <c r="O72" s="408"/>
      <c r="P72" s="409"/>
      <c r="Q72" s="410"/>
      <c r="R72" s="478" t="s">
        <v>105</v>
      </c>
      <c r="S72" s="479"/>
      <c r="T72" s="480"/>
      <c r="U72" s="399"/>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1"/>
      <c r="BG72" s="4"/>
      <c r="BH72" s="4" t="s">
        <v>107</v>
      </c>
      <c r="BI72" s="4"/>
      <c r="BJ72" s="4"/>
      <c r="BK72" s="4"/>
      <c r="BL72" s="4"/>
      <c r="BM72" s="4"/>
      <c r="BN72" s="4"/>
      <c r="BO72" s="4"/>
    </row>
    <row r="73" spans="1:67" s="24" customFormat="1" ht="15" customHeight="1" x14ac:dyDescent="0.2">
      <c r="A73" s="210"/>
      <c r="B73" s="420"/>
      <c r="C73" s="421"/>
      <c r="D73" s="421"/>
      <c r="E73" s="421"/>
      <c r="F73" s="421"/>
      <c r="G73" s="421"/>
      <c r="H73" s="421"/>
      <c r="I73" s="421"/>
      <c r="J73" s="421"/>
      <c r="K73" s="422"/>
      <c r="L73" s="475"/>
      <c r="M73" s="476"/>
      <c r="N73" s="477"/>
      <c r="O73" s="411"/>
      <c r="P73" s="412"/>
      <c r="Q73" s="413"/>
      <c r="R73" s="481"/>
      <c r="S73" s="482"/>
      <c r="T73" s="483"/>
      <c r="U73" s="402"/>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4"/>
      <c r="BG73" s="4"/>
      <c r="BH73" s="4"/>
      <c r="BI73" s="4"/>
      <c r="BJ73" s="4"/>
      <c r="BK73" s="4"/>
      <c r="BL73" s="4"/>
      <c r="BM73" s="4"/>
      <c r="BN73" s="4"/>
      <c r="BO73" s="4"/>
    </row>
    <row r="74" spans="1:67" s="24" customFormat="1" ht="12.9" customHeight="1" x14ac:dyDescent="0.2">
      <c r="A74" s="210">
        <v>2</v>
      </c>
      <c r="B74" s="414" t="str">
        <f t="shared" ref="B74" si="12">IF(VLOOKUP(A74,$B$56:$L$65,3,FALSE)="","",VLOOKUP(A74,$B$56:$L$65,3,FALSE))</f>
        <v/>
      </c>
      <c r="C74" s="415"/>
      <c r="D74" s="415"/>
      <c r="E74" s="415"/>
      <c r="F74" s="415"/>
      <c r="G74" s="415"/>
      <c r="H74" s="415"/>
      <c r="I74" s="415"/>
      <c r="J74" s="415"/>
      <c r="K74" s="416"/>
      <c r="L74" s="390" t="s">
        <v>100</v>
      </c>
      <c r="M74" s="391"/>
      <c r="N74" s="391"/>
      <c r="O74" s="391"/>
      <c r="P74" s="391"/>
      <c r="Q74" s="391"/>
      <c r="R74" s="391"/>
      <c r="S74" s="391"/>
      <c r="T74" s="391"/>
      <c r="U74" s="391"/>
      <c r="V74" s="392"/>
      <c r="W74" s="394" t="s">
        <v>99</v>
      </c>
      <c r="X74" s="395"/>
      <c r="Y74" s="395"/>
      <c r="Z74" s="396"/>
      <c r="AA74" s="390" t="s">
        <v>101</v>
      </c>
      <c r="AB74" s="391"/>
      <c r="AC74" s="391"/>
      <c r="AD74" s="391"/>
      <c r="AE74" s="391"/>
      <c r="AF74" s="391"/>
      <c r="AG74" s="391"/>
      <c r="AH74" s="391"/>
      <c r="AI74" s="391"/>
      <c r="AJ74" s="391"/>
      <c r="AK74" s="392"/>
      <c r="AL74" s="394"/>
      <c r="AM74" s="395"/>
      <c r="AN74" s="395"/>
      <c r="AO74" s="395"/>
      <c r="AP74" s="396"/>
      <c r="AQ74" s="390"/>
      <c r="AR74" s="391"/>
      <c r="AS74" s="391"/>
      <c r="AT74" s="391"/>
      <c r="AU74" s="391"/>
      <c r="AV74" s="391"/>
      <c r="AW74" s="391"/>
      <c r="AX74" s="391"/>
      <c r="AY74" s="391"/>
      <c r="AZ74" s="407"/>
      <c r="BG74" s="4"/>
      <c r="BH74" s="4" t="s">
        <v>104</v>
      </c>
      <c r="BI74" s="4"/>
      <c r="BJ74" s="4"/>
      <c r="BK74" s="4"/>
      <c r="BL74" s="4"/>
      <c r="BM74" s="4"/>
      <c r="BN74" s="4"/>
      <c r="BO74" s="4"/>
    </row>
    <row r="75" spans="1:67" s="24" customFormat="1" ht="15" customHeight="1" x14ac:dyDescent="0.2">
      <c r="A75" s="210"/>
      <c r="B75" s="417"/>
      <c r="C75" s="418"/>
      <c r="D75" s="418"/>
      <c r="E75" s="418"/>
      <c r="F75" s="418"/>
      <c r="G75" s="418"/>
      <c r="H75" s="418"/>
      <c r="I75" s="418"/>
      <c r="J75" s="418"/>
      <c r="K75" s="419"/>
      <c r="L75" s="472" t="s">
        <v>103</v>
      </c>
      <c r="M75" s="473"/>
      <c r="N75" s="474"/>
      <c r="O75" s="408"/>
      <c r="P75" s="409"/>
      <c r="Q75" s="410"/>
      <c r="R75" s="478" t="s">
        <v>105</v>
      </c>
      <c r="S75" s="479"/>
      <c r="T75" s="480"/>
      <c r="U75" s="399"/>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1"/>
      <c r="BG75" s="4"/>
      <c r="BH75" s="4" t="s">
        <v>109</v>
      </c>
      <c r="BI75" s="4"/>
      <c r="BJ75" s="4"/>
      <c r="BK75" s="4"/>
      <c r="BL75" s="4"/>
      <c r="BM75" s="4"/>
      <c r="BN75" s="4"/>
      <c r="BO75" s="4"/>
    </row>
    <row r="76" spans="1:67" s="24" customFormat="1" ht="15" customHeight="1" x14ac:dyDescent="0.2">
      <c r="A76" s="210"/>
      <c r="B76" s="420"/>
      <c r="C76" s="421"/>
      <c r="D76" s="421"/>
      <c r="E76" s="421"/>
      <c r="F76" s="421"/>
      <c r="G76" s="421"/>
      <c r="H76" s="421"/>
      <c r="I76" s="421"/>
      <c r="J76" s="421"/>
      <c r="K76" s="422"/>
      <c r="L76" s="475"/>
      <c r="M76" s="476"/>
      <c r="N76" s="477"/>
      <c r="O76" s="411"/>
      <c r="P76" s="412"/>
      <c r="Q76" s="413"/>
      <c r="R76" s="481"/>
      <c r="S76" s="482"/>
      <c r="T76" s="483"/>
      <c r="U76" s="402"/>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4"/>
      <c r="BG76" s="4"/>
      <c r="BH76" s="4" t="s">
        <v>246</v>
      </c>
      <c r="BI76" s="4"/>
      <c r="BJ76" s="4"/>
      <c r="BK76" s="4"/>
      <c r="BL76" s="4"/>
      <c r="BM76" s="4"/>
      <c r="BN76" s="4"/>
      <c r="BO76" s="4"/>
    </row>
    <row r="77" spans="1:67" s="24" customFormat="1" ht="12.9" customHeight="1" x14ac:dyDescent="0.2">
      <c r="A77" s="210">
        <v>3</v>
      </c>
      <c r="B77" s="414" t="str">
        <f t="shared" ref="B77" si="13">IF(VLOOKUP(A77,$B$56:$L$65,3,FALSE)="","",VLOOKUP(A77,$B$56:$L$65,3,FALSE))</f>
        <v/>
      </c>
      <c r="C77" s="415"/>
      <c r="D77" s="415"/>
      <c r="E77" s="415"/>
      <c r="F77" s="415"/>
      <c r="G77" s="415"/>
      <c r="H77" s="415"/>
      <c r="I77" s="415"/>
      <c r="J77" s="415"/>
      <c r="K77" s="416"/>
      <c r="L77" s="390" t="s">
        <v>100</v>
      </c>
      <c r="M77" s="391"/>
      <c r="N77" s="391"/>
      <c r="O77" s="391"/>
      <c r="P77" s="391"/>
      <c r="Q77" s="391"/>
      <c r="R77" s="391"/>
      <c r="S77" s="391"/>
      <c r="T77" s="391"/>
      <c r="U77" s="391"/>
      <c r="V77" s="392"/>
      <c r="W77" s="394" t="s">
        <v>99</v>
      </c>
      <c r="X77" s="395"/>
      <c r="Y77" s="395"/>
      <c r="Z77" s="396"/>
      <c r="AA77" s="390" t="s">
        <v>101</v>
      </c>
      <c r="AB77" s="391"/>
      <c r="AC77" s="391"/>
      <c r="AD77" s="391"/>
      <c r="AE77" s="391"/>
      <c r="AF77" s="391"/>
      <c r="AG77" s="391"/>
      <c r="AH77" s="391"/>
      <c r="AI77" s="391"/>
      <c r="AJ77" s="391"/>
      <c r="AK77" s="392"/>
      <c r="AL77" s="394"/>
      <c r="AM77" s="395"/>
      <c r="AN77" s="395"/>
      <c r="AO77" s="395"/>
      <c r="AP77" s="396"/>
      <c r="AQ77" s="390"/>
      <c r="AR77" s="391"/>
      <c r="AS77" s="391"/>
      <c r="AT77" s="391"/>
      <c r="AU77" s="391"/>
      <c r="AV77" s="391"/>
      <c r="AW77" s="391"/>
      <c r="AX77" s="391"/>
      <c r="AY77" s="391"/>
      <c r="AZ77" s="407"/>
      <c r="BG77" s="4"/>
      <c r="BH77" s="4"/>
      <c r="BI77" s="4"/>
      <c r="BJ77" s="4"/>
      <c r="BK77" s="4"/>
      <c r="BL77" s="4"/>
      <c r="BM77" s="4"/>
      <c r="BN77" s="4"/>
      <c r="BO77" s="4"/>
    </row>
    <row r="78" spans="1:67" s="24" customFormat="1" ht="15" customHeight="1" x14ac:dyDescent="0.2">
      <c r="A78" s="210"/>
      <c r="B78" s="417"/>
      <c r="C78" s="418"/>
      <c r="D78" s="418"/>
      <c r="E78" s="418"/>
      <c r="F78" s="418"/>
      <c r="G78" s="418"/>
      <c r="H78" s="418"/>
      <c r="I78" s="418"/>
      <c r="J78" s="418"/>
      <c r="K78" s="419"/>
      <c r="L78" s="472" t="s">
        <v>103</v>
      </c>
      <c r="M78" s="473"/>
      <c r="N78" s="474"/>
      <c r="O78" s="408"/>
      <c r="P78" s="409"/>
      <c r="Q78" s="410"/>
      <c r="R78" s="478" t="s">
        <v>105</v>
      </c>
      <c r="S78" s="479"/>
      <c r="T78" s="480"/>
      <c r="U78" s="399"/>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1"/>
    </row>
    <row r="79" spans="1:67" s="24" customFormat="1" ht="15" customHeight="1" x14ac:dyDescent="0.2">
      <c r="A79" s="210"/>
      <c r="B79" s="420"/>
      <c r="C79" s="421"/>
      <c r="D79" s="421"/>
      <c r="E79" s="421"/>
      <c r="F79" s="421"/>
      <c r="G79" s="421"/>
      <c r="H79" s="421"/>
      <c r="I79" s="421"/>
      <c r="J79" s="421"/>
      <c r="K79" s="422"/>
      <c r="L79" s="475"/>
      <c r="M79" s="476"/>
      <c r="N79" s="477"/>
      <c r="O79" s="411"/>
      <c r="P79" s="412"/>
      <c r="Q79" s="413"/>
      <c r="R79" s="481"/>
      <c r="S79" s="482"/>
      <c r="T79" s="483"/>
      <c r="U79" s="402"/>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3"/>
      <c r="AY79" s="403"/>
      <c r="AZ79" s="404"/>
    </row>
    <row r="80" spans="1:67" s="24" customFormat="1" ht="12.9" customHeight="1" x14ac:dyDescent="0.2">
      <c r="A80" s="210">
        <v>4</v>
      </c>
      <c r="B80" s="414" t="str">
        <f t="shared" ref="B80" si="14">IF(VLOOKUP(A80,$B$56:$L$65,3,FALSE)="","",VLOOKUP(A80,$B$56:$L$65,3,FALSE))</f>
        <v/>
      </c>
      <c r="C80" s="415"/>
      <c r="D80" s="415"/>
      <c r="E80" s="415"/>
      <c r="F80" s="415"/>
      <c r="G80" s="415"/>
      <c r="H80" s="415"/>
      <c r="I80" s="415"/>
      <c r="J80" s="415"/>
      <c r="K80" s="416"/>
      <c r="L80" s="390" t="s">
        <v>100</v>
      </c>
      <c r="M80" s="391"/>
      <c r="N80" s="391"/>
      <c r="O80" s="391"/>
      <c r="P80" s="391"/>
      <c r="Q80" s="391"/>
      <c r="R80" s="391"/>
      <c r="S80" s="391"/>
      <c r="T80" s="391"/>
      <c r="U80" s="391"/>
      <c r="V80" s="392"/>
      <c r="W80" s="394" t="s">
        <v>99</v>
      </c>
      <c r="X80" s="395"/>
      <c r="Y80" s="395"/>
      <c r="Z80" s="396"/>
      <c r="AA80" s="390" t="s">
        <v>101</v>
      </c>
      <c r="AB80" s="391"/>
      <c r="AC80" s="391"/>
      <c r="AD80" s="391"/>
      <c r="AE80" s="391"/>
      <c r="AF80" s="391"/>
      <c r="AG80" s="391"/>
      <c r="AH80" s="391"/>
      <c r="AI80" s="391"/>
      <c r="AJ80" s="391"/>
      <c r="AK80" s="392"/>
      <c r="AL80" s="394"/>
      <c r="AM80" s="395"/>
      <c r="AN80" s="395"/>
      <c r="AO80" s="395"/>
      <c r="AP80" s="396"/>
      <c r="AQ80" s="390"/>
      <c r="AR80" s="391"/>
      <c r="AS80" s="391"/>
      <c r="AT80" s="391"/>
      <c r="AU80" s="391"/>
      <c r="AV80" s="391"/>
      <c r="AW80" s="391"/>
      <c r="AX80" s="391"/>
      <c r="AY80" s="391"/>
      <c r="AZ80" s="407"/>
    </row>
    <row r="81" spans="1:52" s="24" customFormat="1" ht="15" customHeight="1" x14ac:dyDescent="0.2">
      <c r="A81" s="210"/>
      <c r="B81" s="417"/>
      <c r="C81" s="418"/>
      <c r="D81" s="418"/>
      <c r="E81" s="418"/>
      <c r="F81" s="418"/>
      <c r="G81" s="418"/>
      <c r="H81" s="418"/>
      <c r="I81" s="418"/>
      <c r="J81" s="418"/>
      <c r="K81" s="419"/>
      <c r="L81" s="472" t="s">
        <v>103</v>
      </c>
      <c r="M81" s="473"/>
      <c r="N81" s="474"/>
      <c r="O81" s="408"/>
      <c r="P81" s="409"/>
      <c r="Q81" s="410"/>
      <c r="R81" s="478" t="s">
        <v>105</v>
      </c>
      <c r="S81" s="479"/>
      <c r="T81" s="480"/>
      <c r="U81" s="399"/>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1"/>
    </row>
    <row r="82" spans="1:52" s="24" customFormat="1" ht="15" customHeight="1" x14ac:dyDescent="0.2">
      <c r="A82" s="210"/>
      <c r="B82" s="420"/>
      <c r="C82" s="421"/>
      <c r="D82" s="421"/>
      <c r="E82" s="421"/>
      <c r="F82" s="421"/>
      <c r="G82" s="421"/>
      <c r="H82" s="421"/>
      <c r="I82" s="421"/>
      <c r="J82" s="421"/>
      <c r="K82" s="422"/>
      <c r="L82" s="475"/>
      <c r="M82" s="476"/>
      <c r="N82" s="477"/>
      <c r="O82" s="411"/>
      <c r="P82" s="412"/>
      <c r="Q82" s="413"/>
      <c r="R82" s="481"/>
      <c r="S82" s="482"/>
      <c r="T82" s="483"/>
      <c r="U82" s="402"/>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4"/>
    </row>
    <row r="83" spans="1:52" s="24" customFormat="1" ht="12.9" customHeight="1" x14ac:dyDescent="0.2">
      <c r="A83" s="210">
        <v>5</v>
      </c>
      <c r="B83" s="414" t="str">
        <f>IF(VLOOKUP(A83,$B$56:$L$65,3,FALSE)="","",VLOOKUP(A83,$B$56:$L$65,3,FALSE))</f>
        <v/>
      </c>
      <c r="C83" s="415"/>
      <c r="D83" s="415"/>
      <c r="E83" s="415"/>
      <c r="F83" s="415"/>
      <c r="G83" s="415"/>
      <c r="H83" s="415"/>
      <c r="I83" s="415"/>
      <c r="J83" s="415"/>
      <c r="K83" s="416"/>
      <c r="L83" s="390" t="s">
        <v>100</v>
      </c>
      <c r="M83" s="391"/>
      <c r="N83" s="391"/>
      <c r="O83" s="391"/>
      <c r="P83" s="391"/>
      <c r="Q83" s="391"/>
      <c r="R83" s="391"/>
      <c r="S83" s="391"/>
      <c r="T83" s="391"/>
      <c r="U83" s="391"/>
      <c r="V83" s="392"/>
      <c r="W83" s="394" t="s">
        <v>99</v>
      </c>
      <c r="X83" s="395"/>
      <c r="Y83" s="395"/>
      <c r="Z83" s="396"/>
      <c r="AA83" s="390" t="s">
        <v>101</v>
      </c>
      <c r="AB83" s="391"/>
      <c r="AC83" s="391"/>
      <c r="AD83" s="391"/>
      <c r="AE83" s="391"/>
      <c r="AF83" s="391"/>
      <c r="AG83" s="391"/>
      <c r="AH83" s="391"/>
      <c r="AI83" s="391"/>
      <c r="AJ83" s="391"/>
      <c r="AK83" s="392"/>
      <c r="AL83" s="394"/>
      <c r="AM83" s="395"/>
      <c r="AN83" s="395"/>
      <c r="AO83" s="395"/>
      <c r="AP83" s="396"/>
      <c r="AQ83" s="390"/>
      <c r="AR83" s="391"/>
      <c r="AS83" s="391"/>
      <c r="AT83" s="391"/>
      <c r="AU83" s="391"/>
      <c r="AV83" s="391"/>
      <c r="AW83" s="391"/>
      <c r="AX83" s="391"/>
      <c r="AY83" s="391"/>
      <c r="AZ83" s="407"/>
    </row>
    <row r="84" spans="1:52" s="24" customFormat="1" ht="15" customHeight="1" x14ac:dyDescent="0.2">
      <c r="A84" s="210"/>
      <c r="B84" s="417"/>
      <c r="C84" s="418"/>
      <c r="D84" s="418"/>
      <c r="E84" s="418"/>
      <c r="F84" s="418"/>
      <c r="G84" s="418"/>
      <c r="H84" s="418"/>
      <c r="I84" s="418"/>
      <c r="J84" s="418"/>
      <c r="K84" s="419"/>
      <c r="L84" s="472" t="s">
        <v>103</v>
      </c>
      <c r="M84" s="473"/>
      <c r="N84" s="474"/>
      <c r="O84" s="408"/>
      <c r="P84" s="409"/>
      <c r="Q84" s="410"/>
      <c r="R84" s="478" t="s">
        <v>105</v>
      </c>
      <c r="S84" s="479"/>
      <c r="T84" s="480"/>
      <c r="U84" s="399"/>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1"/>
    </row>
    <row r="85" spans="1:52" s="24" customFormat="1" ht="15" customHeight="1" x14ac:dyDescent="0.2">
      <c r="A85" s="210"/>
      <c r="B85" s="420"/>
      <c r="C85" s="421"/>
      <c r="D85" s="421"/>
      <c r="E85" s="421"/>
      <c r="F85" s="421"/>
      <c r="G85" s="421"/>
      <c r="H85" s="421"/>
      <c r="I85" s="421"/>
      <c r="J85" s="421"/>
      <c r="K85" s="422"/>
      <c r="L85" s="475"/>
      <c r="M85" s="476"/>
      <c r="N85" s="477"/>
      <c r="O85" s="411"/>
      <c r="P85" s="412"/>
      <c r="Q85" s="413"/>
      <c r="R85" s="481"/>
      <c r="S85" s="482"/>
      <c r="T85" s="483"/>
      <c r="U85" s="402"/>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4"/>
    </row>
    <row r="86" spans="1:52" s="24" customFormat="1" ht="12.9" customHeight="1" x14ac:dyDescent="0.2">
      <c r="A86" s="210">
        <v>6</v>
      </c>
      <c r="B86" s="414" t="str">
        <f t="shared" ref="B86" si="15">IF(VLOOKUP(A86,$B$56:$L$65,3,FALSE)="","",VLOOKUP(A86,$B$56:$L$65,3,FALSE))</f>
        <v/>
      </c>
      <c r="C86" s="415"/>
      <c r="D86" s="415"/>
      <c r="E86" s="415"/>
      <c r="F86" s="415"/>
      <c r="G86" s="415"/>
      <c r="H86" s="415"/>
      <c r="I86" s="415"/>
      <c r="J86" s="415"/>
      <c r="K86" s="416"/>
      <c r="L86" s="390" t="s">
        <v>100</v>
      </c>
      <c r="M86" s="391"/>
      <c r="N86" s="391"/>
      <c r="O86" s="391"/>
      <c r="P86" s="391"/>
      <c r="Q86" s="391"/>
      <c r="R86" s="391"/>
      <c r="S86" s="391"/>
      <c r="T86" s="391"/>
      <c r="U86" s="391"/>
      <c r="V86" s="392"/>
      <c r="W86" s="394" t="s">
        <v>99</v>
      </c>
      <c r="X86" s="395"/>
      <c r="Y86" s="395"/>
      <c r="Z86" s="396"/>
      <c r="AA86" s="390" t="s">
        <v>101</v>
      </c>
      <c r="AB86" s="391"/>
      <c r="AC86" s="391"/>
      <c r="AD86" s="391"/>
      <c r="AE86" s="391"/>
      <c r="AF86" s="391"/>
      <c r="AG86" s="391"/>
      <c r="AH86" s="391"/>
      <c r="AI86" s="391"/>
      <c r="AJ86" s="391"/>
      <c r="AK86" s="392"/>
      <c r="AL86" s="394"/>
      <c r="AM86" s="395"/>
      <c r="AN86" s="395"/>
      <c r="AO86" s="395"/>
      <c r="AP86" s="396"/>
      <c r="AQ86" s="390"/>
      <c r="AR86" s="391"/>
      <c r="AS86" s="391"/>
      <c r="AT86" s="391"/>
      <c r="AU86" s="391"/>
      <c r="AV86" s="391"/>
      <c r="AW86" s="391"/>
      <c r="AX86" s="391"/>
      <c r="AY86" s="391"/>
      <c r="AZ86" s="407"/>
    </row>
    <row r="87" spans="1:52" s="24" customFormat="1" ht="15" customHeight="1" x14ac:dyDescent="0.2">
      <c r="A87" s="210"/>
      <c r="B87" s="417"/>
      <c r="C87" s="418"/>
      <c r="D87" s="418"/>
      <c r="E87" s="418"/>
      <c r="F87" s="418"/>
      <c r="G87" s="418"/>
      <c r="H87" s="418"/>
      <c r="I87" s="418"/>
      <c r="J87" s="418"/>
      <c r="K87" s="419"/>
      <c r="L87" s="472" t="s">
        <v>103</v>
      </c>
      <c r="M87" s="473"/>
      <c r="N87" s="474"/>
      <c r="O87" s="408"/>
      <c r="P87" s="409"/>
      <c r="Q87" s="410"/>
      <c r="R87" s="478" t="s">
        <v>105</v>
      </c>
      <c r="S87" s="479"/>
      <c r="T87" s="480"/>
      <c r="U87" s="399"/>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c r="AZ87" s="401"/>
    </row>
    <row r="88" spans="1:52" s="24" customFormat="1" ht="15" customHeight="1" x14ac:dyDescent="0.2">
      <c r="A88" s="210"/>
      <c r="B88" s="420"/>
      <c r="C88" s="421"/>
      <c r="D88" s="421"/>
      <c r="E88" s="421"/>
      <c r="F88" s="421"/>
      <c r="G88" s="421"/>
      <c r="H88" s="421"/>
      <c r="I88" s="421"/>
      <c r="J88" s="421"/>
      <c r="K88" s="422"/>
      <c r="L88" s="475"/>
      <c r="M88" s="476"/>
      <c r="N88" s="477"/>
      <c r="O88" s="411"/>
      <c r="P88" s="412"/>
      <c r="Q88" s="413"/>
      <c r="R88" s="481"/>
      <c r="S88" s="482"/>
      <c r="T88" s="483"/>
      <c r="U88" s="402"/>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3"/>
      <c r="AY88" s="403"/>
      <c r="AZ88" s="404"/>
    </row>
    <row r="89" spans="1:52" s="24" customFormat="1" ht="12.9" customHeight="1" x14ac:dyDescent="0.2">
      <c r="A89" s="210">
        <v>7</v>
      </c>
      <c r="B89" s="414" t="str">
        <f t="shared" ref="B89" si="16">IF(VLOOKUP(A89,$B$56:$L$65,3,FALSE)="","",VLOOKUP(A89,$B$56:$L$65,3,FALSE))</f>
        <v/>
      </c>
      <c r="C89" s="415"/>
      <c r="D89" s="415"/>
      <c r="E89" s="415"/>
      <c r="F89" s="415"/>
      <c r="G89" s="415"/>
      <c r="H89" s="415"/>
      <c r="I89" s="415"/>
      <c r="J89" s="415"/>
      <c r="K89" s="416"/>
      <c r="L89" s="390" t="s">
        <v>100</v>
      </c>
      <c r="M89" s="391"/>
      <c r="N89" s="391"/>
      <c r="O89" s="391"/>
      <c r="P89" s="391"/>
      <c r="Q89" s="391"/>
      <c r="R89" s="391"/>
      <c r="S89" s="391"/>
      <c r="T89" s="391"/>
      <c r="U89" s="391"/>
      <c r="V89" s="392"/>
      <c r="W89" s="394" t="s">
        <v>99</v>
      </c>
      <c r="X89" s="395"/>
      <c r="Y89" s="395"/>
      <c r="Z89" s="396"/>
      <c r="AA89" s="390" t="s">
        <v>101</v>
      </c>
      <c r="AB89" s="391"/>
      <c r="AC89" s="391"/>
      <c r="AD89" s="391"/>
      <c r="AE89" s="391"/>
      <c r="AF89" s="391"/>
      <c r="AG89" s="391"/>
      <c r="AH89" s="391"/>
      <c r="AI89" s="391"/>
      <c r="AJ89" s="391"/>
      <c r="AK89" s="392"/>
      <c r="AL89" s="394"/>
      <c r="AM89" s="395"/>
      <c r="AN89" s="395"/>
      <c r="AO89" s="395"/>
      <c r="AP89" s="396"/>
      <c r="AQ89" s="390"/>
      <c r="AR89" s="391"/>
      <c r="AS89" s="391"/>
      <c r="AT89" s="391"/>
      <c r="AU89" s="391"/>
      <c r="AV89" s="391"/>
      <c r="AW89" s="391"/>
      <c r="AX89" s="391"/>
      <c r="AY89" s="391"/>
      <c r="AZ89" s="407"/>
    </row>
    <row r="90" spans="1:52" s="24" customFormat="1" ht="15" customHeight="1" x14ac:dyDescent="0.2">
      <c r="A90" s="210"/>
      <c r="B90" s="417"/>
      <c r="C90" s="418"/>
      <c r="D90" s="418"/>
      <c r="E90" s="418"/>
      <c r="F90" s="418"/>
      <c r="G90" s="418"/>
      <c r="H90" s="418"/>
      <c r="I90" s="418"/>
      <c r="J90" s="418"/>
      <c r="K90" s="419"/>
      <c r="L90" s="472" t="s">
        <v>103</v>
      </c>
      <c r="M90" s="473"/>
      <c r="N90" s="474"/>
      <c r="O90" s="408"/>
      <c r="P90" s="409"/>
      <c r="Q90" s="410"/>
      <c r="R90" s="478" t="s">
        <v>105</v>
      </c>
      <c r="S90" s="479"/>
      <c r="T90" s="480"/>
      <c r="U90" s="399"/>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1"/>
    </row>
    <row r="91" spans="1:52" s="24" customFormat="1" ht="15" customHeight="1" x14ac:dyDescent="0.2">
      <c r="A91" s="210"/>
      <c r="B91" s="420"/>
      <c r="C91" s="421"/>
      <c r="D91" s="421"/>
      <c r="E91" s="421"/>
      <c r="F91" s="421"/>
      <c r="G91" s="421"/>
      <c r="H91" s="421"/>
      <c r="I91" s="421"/>
      <c r="J91" s="421"/>
      <c r="K91" s="422"/>
      <c r="L91" s="475"/>
      <c r="M91" s="476"/>
      <c r="N91" s="477"/>
      <c r="O91" s="411"/>
      <c r="P91" s="412"/>
      <c r="Q91" s="413"/>
      <c r="R91" s="481"/>
      <c r="S91" s="482"/>
      <c r="T91" s="483"/>
      <c r="U91" s="402"/>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3"/>
      <c r="AY91" s="403"/>
      <c r="AZ91" s="404"/>
    </row>
    <row r="92" spans="1:52" s="24" customFormat="1" ht="12.9" customHeight="1" x14ac:dyDescent="0.2">
      <c r="A92" s="210">
        <v>8</v>
      </c>
      <c r="B92" s="414" t="str">
        <f>IF(VLOOKUP(A92,$B$56:$L$65,3,FALSE)="","",VLOOKUP(A92,$B$56:$L$65,3,FALSE))</f>
        <v/>
      </c>
      <c r="C92" s="415"/>
      <c r="D92" s="415"/>
      <c r="E92" s="415"/>
      <c r="F92" s="415"/>
      <c r="G92" s="415"/>
      <c r="H92" s="415"/>
      <c r="I92" s="415"/>
      <c r="J92" s="415"/>
      <c r="K92" s="416"/>
      <c r="L92" s="390" t="s">
        <v>100</v>
      </c>
      <c r="M92" s="391"/>
      <c r="N92" s="391"/>
      <c r="O92" s="391"/>
      <c r="P92" s="391"/>
      <c r="Q92" s="391"/>
      <c r="R92" s="391"/>
      <c r="S92" s="391"/>
      <c r="T92" s="391"/>
      <c r="U92" s="391"/>
      <c r="V92" s="392"/>
      <c r="W92" s="394" t="s">
        <v>99</v>
      </c>
      <c r="X92" s="395"/>
      <c r="Y92" s="395"/>
      <c r="Z92" s="396"/>
      <c r="AA92" s="390" t="s">
        <v>101</v>
      </c>
      <c r="AB92" s="391"/>
      <c r="AC92" s="391"/>
      <c r="AD92" s="391"/>
      <c r="AE92" s="391"/>
      <c r="AF92" s="391"/>
      <c r="AG92" s="391"/>
      <c r="AH92" s="391"/>
      <c r="AI92" s="391"/>
      <c r="AJ92" s="391"/>
      <c r="AK92" s="392"/>
      <c r="AL92" s="394"/>
      <c r="AM92" s="395"/>
      <c r="AN92" s="395"/>
      <c r="AO92" s="395"/>
      <c r="AP92" s="396"/>
      <c r="AQ92" s="390"/>
      <c r="AR92" s="391"/>
      <c r="AS92" s="391"/>
      <c r="AT92" s="391"/>
      <c r="AU92" s="391"/>
      <c r="AV92" s="391"/>
      <c r="AW92" s="391"/>
      <c r="AX92" s="391"/>
      <c r="AY92" s="391"/>
      <c r="AZ92" s="407"/>
    </row>
    <row r="93" spans="1:52" s="24" customFormat="1" ht="15" customHeight="1" x14ac:dyDescent="0.2">
      <c r="A93" s="210"/>
      <c r="B93" s="417"/>
      <c r="C93" s="418"/>
      <c r="D93" s="418"/>
      <c r="E93" s="418"/>
      <c r="F93" s="418"/>
      <c r="G93" s="418"/>
      <c r="H93" s="418"/>
      <c r="I93" s="418"/>
      <c r="J93" s="418"/>
      <c r="K93" s="419"/>
      <c r="L93" s="472" t="s">
        <v>103</v>
      </c>
      <c r="M93" s="473"/>
      <c r="N93" s="474"/>
      <c r="O93" s="408"/>
      <c r="P93" s="409"/>
      <c r="Q93" s="410"/>
      <c r="R93" s="478" t="s">
        <v>105</v>
      </c>
      <c r="S93" s="479"/>
      <c r="T93" s="480"/>
      <c r="U93" s="399"/>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1"/>
    </row>
    <row r="94" spans="1:52" s="24" customFormat="1" ht="15" customHeight="1" x14ac:dyDescent="0.2">
      <c r="A94" s="210"/>
      <c r="B94" s="420"/>
      <c r="C94" s="421"/>
      <c r="D94" s="421"/>
      <c r="E94" s="421"/>
      <c r="F94" s="421"/>
      <c r="G94" s="421"/>
      <c r="H94" s="421"/>
      <c r="I94" s="421"/>
      <c r="J94" s="421"/>
      <c r="K94" s="422"/>
      <c r="L94" s="475"/>
      <c r="M94" s="476"/>
      <c r="N94" s="477"/>
      <c r="O94" s="411"/>
      <c r="P94" s="412"/>
      <c r="Q94" s="413"/>
      <c r="R94" s="481"/>
      <c r="S94" s="482"/>
      <c r="T94" s="483"/>
      <c r="U94" s="402"/>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3"/>
      <c r="AZ94" s="404"/>
    </row>
    <row r="95" spans="1:52" s="24" customFormat="1" ht="12.9" customHeight="1" x14ac:dyDescent="0.2">
      <c r="A95" s="210">
        <v>9</v>
      </c>
      <c r="B95" s="414" t="str">
        <f t="shared" ref="B95" si="17">IF(VLOOKUP(A95,$B$56:$L$65,3,FALSE)="","",VLOOKUP(A95,$B$56:$L$65,3,FALSE))</f>
        <v/>
      </c>
      <c r="C95" s="415"/>
      <c r="D95" s="415"/>
      <c r="E95" s="415"/>
      <c r="F95" s="415"/>
      <c r="G95" s="415"/>
      <c r="H95" s="415"/>
      <c r="I95" s="415"/>
      <c r="J95" s="415"/>
      <c r="K95" s="416"/>
      <c r="L95" s="390" t="s">
        <v>100</v>
      </c>
      <c r="M95" s="391"/>
      <c r="N95" s="391"/>
      <c r="O95" s="391"/>
      <c r="P95" s="391"/>
      <c r="Q95" s="391"/>
      <c r="R95" s="391"/>
      <c r="S95" s="391"/>
      <c r="T95" s="391"/>
      <c r="U95" s="391"/>
      <c r="V95" s="392"/>
      <c r="W95" s="394" t="s">
        <v>99</v>
      </c>
      <c r="X95" s="395"/>
      <c r="Y95" s="395"/>
      <c r="Z95" s="396"/>
      <c r="AA95" s="390" t="s">
        <v>101</v>
      </c>
      <c r="AB95" s="391"/>
      <c r="AC95" s="391"/>
      <c r="AD95" s="391"/>
      <c r="AE95" s="391"/>
      <c r="AF95" s="391"/>
      <c r="AG95" s="391"/>
      <c r="AH95" s="391"/>
      <c r="AI95" s="391"/>
      <c r="AJ95" s="391"/>
      <c r="AK95" s="392"/>
      <c r="AL95" s="394"/>
      <c r="AM95" s="395"/>
      <c r="AN95" s="395"/>
      <c r="AO95" s="395"/>
      <c r="AP95" s="396"/>
      <c r="AQ95" s="390"/>
      <c r="AR95" s="391"/>
      <c r="AS95" s="391"/>
      <c r="AT95" s="391"/>
      <c r="AU95" s="391"/>
      <c r="AV95" s="391"/>
      <c r="AW95" s="391"/>
      <c r="AX95" s="391"/>
      <c r="AY95" s="391"/>
      <c r="AZ95" s="407"/>
    </row>
    <row r="96" spans="1:52" s="24" customFormat="1" ht="15" customHeight="1" x14ac:dyDescent="0.2">
      <c r="A96" s="210"/>
      <c r="B96" s="417"/>
      <c r="C96" s="418"/>
      <c r="D96" s="418"/>
      <c r="E96" s="418"/>
      <c r="F96" s="418"/>
      <c r="G96" s="418"/>
      <c r="H96" s="418"/>
      <c r="I96" s="418"/>
      <c r="J96" s="418"/>
      <c r="K96" s="419"/>
      <c r="L96" s="472" t="s">
        <v>103</v>
      </c>
      <c r="M96" s="473"/>
      <c r="N96" s="474"/>
      <c r="O96" s="408"/>
      <c r="P96" s="409"/>
      <c r="Q96" s="410"/>
      <c r="R96" s="478" t="s">
        <v>105</v>
      </c>
      <c r="S96" s="479"/>
      <c r="T96" s="480"/>
      <c r="U96" s="399"/>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1"/>
    </row>
    <row r="97" spans="1:64" s="24" customFormat="1" ht="15" customHeight="1" x14ac:dyDescent="0.2">
      <c r="A97" s="210"/>
      <c r="B97" s="420"/>
      <c r="C97" s="421"/>
      <c r="D97" s="421"/>
      <c r="E97" s="421"/>
      <c r="F97" s="421"/>
      <c r="G97" s="421"/>
      <c r="H97" s="421"/>
      <c r="I97" s="421"/>
      <c r="J97" s="421"/>
      <c r="K97" s="422"/>
      <c r="L97" s="475"/>
      <c r="M97" s="476"/>
      <c r="N97" s="477"/>
      <c r="O97" s="411"/>
      <c r="P97" s="412"/>
      <c r="Q97" s="413"/>
      <c r="R97" s="481"/>
      <c r="S97" s="482"/>
      <c r="T97" s="483"/>
      <c r="U97" s="402"/>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c r="AZ97" s="404"/>
    </row>
    <row r="98" spans="1:64" s="24" customFormat="1" ht="12.9" customHeight="1" x14ac:dyDescent="0.2">
      <c r="A98" s="210">
        <v>10</v>
      </c>
      <c r="B98" s="414" t="str">
        <f t="shared" ref="B98" si="18">IF(VLOOKUP(A98,$B$56:$L$65,3,FALSE)="","",VLOOKUP(A98,$B$56:$L$65,3,FALSE))</f>
        <v/>
      </c>
      <c r="C98" s="415"/>
      <c r="D98" s="415"/>
      <c r="E98" s="415"/>
      <c r="F98" s="415"/>
      <c r="G98" s="415"/>
      <c r="H98" s="415"/>
      <c r="I98" s="415"/>
      <c r="J98" s="415"/>
      <c r="K98" s="416"/>
      <c r="L98" s="390" t="s">
        <v>100</v>
      </c>
      <c r="M98" s="391"/>
      <c r="N98" s="391"/>
      <c r="O98" s="391"/>
      <c r="P98" s="391"/>
      <c r="Q98" s="391"/>
      <c r="R98" s="391"/>
      <c r="S98" s="391"/>
      <c r="T98" s="391"/>
      <c r="U98" s="391"/>
      <c r="V98" s="392"/>
      <c r="W98" s="394" t="s">
        <v>99</v>
      </c>
      <c r="X98" s="395"/>
      <c r="Y98" s="395"/>
      <c r="Z98" s="396"/>
      <c r="AA98" s="390" t="s">
        <v>101</v>
      </c>
      <c r="AB98" s="391"/>
      <c r="AC98" s="391"/>
      <c r="AD98" s="391"/>
      <c r="AE98" s="391"/>
      <c r="AF98" s="391"/>
      <c r="AG98" s="391"/>
      <c r="AH98" s="391"/>
      <c r="AI98" s="391"/>
      <c r="AJ98" s="391"/>
      <c r="AK98" s="392"/>
      <c r="AL98" s="394"/>
      <c r="AM98" s="395"/>
      <c r="AN98" s="395"/>
      <c r="AO98" s="395"/>
      <c r="AP98" s="396"/>
      <c r="AQ98" s="390"/>
      <c r="AR98" s="391"/>
      <c r="AS98" s="391"/>
      <c r="AT98" s="391"/>
      <c r="AU98" s="391"/>
      <c r="AV98" s="391"/>
      <c r="AW98" s="391"/>
      <c r="AX98" s="391"/>
      <c r="AY98" s="391"/>
      <c r="AZ98" s="407"/>
    </row>
    <row r="99" spans="1:64" s="24" customFormat="1" ht="15" customHeight="1" x14ac:dyDescent="0.2">
      <c r="A99" s="210"/>
      <c r="B99" s="417"/>
      <c r="C99" s="418"/>
      <c r="D99" s="418"/>
      <c r="E99" s="418"/>
      <c r="F99" s="418"/>
      <c r="G99" s="418"/>
      <c r="H99" s="418"/>
      <c r="I99" s="418"/>
      <c r="J99" s="418"/>
      <c r="K99" s="419"/>
      <c r="L99" s="472" t="s">
        <v>103</v>
      </c>
      <c r="M99" s="473"/>
      <c r="N99" s="474"/>
      <c r="O99" s="408"/>
      <c r="P99" s="409"/>
      <c r="Q99" s="410"/>
      <c r="R99" s="478" t="s">
        <v>105</v>
      </c>
      <c r="S99" s="479"/>
      <c r="T99" s="480"/>
      <c r="U99" s="399"/>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1"/>
    </row>
    <row r="100" spans="1:64" s="24" customFormat="1" ht="15" customHeight="1" x14ac:dyDescent="0.2">
      <c r="A100" s="210"/>
      <c r="B100" s="420"/>
      <c r="C100" s="421"/>
      <c r="D100" s="421"/>
      <c r="E100" s="421"/>
      <c r="F100" s="421"/>
      <c r="G100" s="421"/>
      <c r="H100" s="421"/>
      <c r="I100" s="421"/>
      <c r="J100" s="421"/>
      <c r="K100" s="422"/>
      <c r="L100" s="475"/>
      <c r="M100" s="476"/>
      <c r="N100" s="477"/>
      <c r="O100" s="411"/>
      <c r="P100" s="412"/>
      <c r="Q100" s="413"/>
      <c r="R100" s="481"/>
      <c r="S100" s="482"/>
      <c r="T100" s="483"/>
      <c r="U100" s="402"/>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3"/>
      <c r="AZ100" s="404"/>
    </row>
    <row r="101" spans="1:64" s="24" customFormat="1" ht="15" customHeight="1" x14ac:dyDescent="0.2">
      <c r="A101" s="26"/>
      <c r="C101" s="20"/>
      <c r="D101" s="20"/>
      <c r="E101" s="20"/>
      <c r="F101" s="20"/>
      <c r="G101" s="20"/>
      <c r="H101" s="20"/>
      <c r="I101" s="20"/>
      <c r="J101" s="20"/>
      <c r="K101" s="20"/>
      <c r="L101" s="20"/>
      <c r="M101" s="27"/>
      <c r="N101" s="27"/>
      <c r="O101" s="27"/>
      <c r="P101" s="28"/>
      <c r="Q101" s="28"/>
      <c r="R101" s="28"/>
      <c r="S101" s="15"/>
      <c r="T101" s="15"/>
      <c r="U101" s="15"/>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1:64" s="24" customFormat="1" ht="15" customHeight="1"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1:64" s="24" customFormat="1" ht="15" customHeight="1"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1:64" s="24" customFormat="1" ht="15" customHeight="1" x14ac:dyDescent="0.2">
      <c r="A104" s="26"/>
      <c r="B104" s="181" t="s">
        <v>113</v>
      </c>
      <c r="C104" s="181"/>
      <c r="D104" s="181"/>
      <c r="E104" s="181"/>
      <c r="F104" s="181"/>
      <c r="G104" s="181"/>
      <c r="H104" s="181"/>
      <c r="I104" s="182"/>
      <c r="J104" s="161" t="s">
        <v>58</v>
      </c>
      <c r="K104" s="161"/>
      <c r="L104" s="161"/>
      <c r="M104" s="161"/>
      <c r="N104" s="161"/>
      <c r="O104" s="187" t="e">
        <f>SUM(AH107:AL116,U120:Y129)*$BC$15</f>
        <v>#DIV/0!</v>
      </c>
      <c r="P104" s="187"/>
      <c r="Q104" s="187"/>
      <c r="R104" s="187"/>
      <c r="S104" s="187"/>
      <c r="T104" s="187"/>
      <c r="U104" s="30"/>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1:64" s="24" customFormat="1" ht="15" customHeight="1" x14ac:dyDescent="0.2">
      <c r="A105" s="26"/>
      <c r="B105" s="26"/>
      <c r="C105" s="257" t="s">
        <v>114</v>
      </c>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row>
    <row r="106" spans="1:64" s="24" customFormat="1" ht="15" customHeight="1" x14ac:dyDescent="0.2">
      <c r="A106" s="26"/>
      <c r="B106" s="177"/>
      <c r="C106" s="177"/>
      <c r="D106" s="177" t="s">
        <v>97</v>
      </c>
      <c r="E106" s="177"/>
      <c r="F106" s="177"/>
      <c r="G106" s="177"/>
      <c r="H106" s="177"/>
      <c r="I106" s="177"/>
      <c r="J106" s="177"/>
      <c r="K106" s="177"/>
      <c r="L106" s="177"/>
      <c r="M106" s="253" t="s">
        <v>115</v>
      </c>
      <c r="N106" s="254"/>
      <c r="O106" s="254"/>
      <c r="P106" s="254"/>
      <c r="Q106" s="254"/>
      <c r="R106" s="254"/>
      <c r="S106" s="254"/>
      <c r="T106" s="255"/>
      <c r="U106" s="253" t="s">
        <v>116</v>
      </c>
      <c r="V106" s="254"/>
      <c r="W106" s="254"/>
      <c r="X106" s="254"/>
      <c r="Y106" s="254"/>
      <c r="Z106" s="254"/>
      <c r="AA106" s="254"/>
      <c r="AB106" s="255"/>
      <c r="AC106" s="253" t="s">
        <v>79</v>
      </c>
      <c r="AD106" s="254"/>
      <c r="AE106" s="254"/>
      <c r="AF106" s="254"/>
      <c r="AG106" s="255"/>
      <c r="AH106" s="177" t="s">
        <v>117</v>
      </c>
      <c r="AI106" s="177"/>
      <c r="AJ106" s="177"/>
      <c r="AK106" s="177"/>
      <c r="AL106" s="177"/>
      <c r="AM106" s="193" t="s">
        <v>118</v>
      </c>
      <c r="AN106" s="256"/>
      <c r="AO106" s="256"/>
      <c r="AP106" s="256"/>
      <c r="AQ106" s="194"/>
      <c r="AR106" s="193" t="s">
        <v>119</v>
      </c>
      <c r="AS106" s="256"/>
      <c r="AT106" s="256"/>
      <c r="AU106" s="256"/>
      <c r="AV106" s="194"/>
      <c r="AW106" s="124" t="s">
        <v>120</v>
      </c>
      <c r="AX106" s="125"/>
      <c r="AY106" s="125"/>
      <c r="AZ106" s="125"/>
      <c r="BA106" s="126"/>
      <c r="BB106" s="124" t="s">
        <v>121</v>
      </c>
      <c r="BC106" s="125"/>
      <c r="BD106" s="125"/>
      <c r="BE106" s="125"/>
      <c r="BF106" s="126"/>
      <c r="BG106" s="26"/>
      <c r="BH106" s="26"/>
      <c r="BI106" s="26"/>
      <c r="BJ106" s="26"/>
      <c r="BK106" s="26"/>
      <c r="BL106" s="26"/>
    </row>
    <row r="107" spans="1:64" s="24" customFormat="1" ht="15" customHeight="1" x14ac:dyDescent="0.2">
      <c r="A107" s="26"/>
      <c r="B107" s="193">
        <v>1</v>
      </c>
      <c r="C107" s="194"/>
      <c r="D107" s="427"/>
      <c r="E107" s="427"/>
      <c r="F107" s="427"/>
      <c r="G107" s="427"/>
      <c r="H107" s="427"/>
      <c r="I107" s="427"/>
      <c r="J107" s="427"/>
      <c r="K107" s="427"/>
      <c r="L107" s="427"/>
      <c r="M107" s="468"/>
      <c r="N107" s="469"/>
      <c r="O107" s="469"/>
      <c r="P107" s="469"/>
      <c r="Q107" s="469"/>
      <c r="R107" s="469"/>
      <c r="S107" s="469"/>
      <c r="T107" s="470"/>
      <c r="U107" s="468"/>
      <c r="V107" s="469"/>
      <c r="W107" s="469"/>
      <c r="X107" s="469"/>
      <c r="Y107" s="469"/>
      <c r="Z107" s="469"/>
      <c r="AA107" s="469"/>
      <c r="AB107" s="470"/>
      <c r="AC107" s="462" t="str">
        <f>IF(D107="","",1)</f>
        <v/>
      </c>
      <c r="AD107" s="463"/>
      <c r="AE107" s="463"/>
      <c r="AF107" s="463"/>
      <c r="AG107" s="464"/>
      <c r="AH107" s="397"/>
      <c r="AI107" s="397"/>
      <c r="AJ107" s="397"/>
      <c r="AK107" s="397"/>
      <c r="AL107" s="397"/>
      <c r="AM107" s="258" t="str">
        <f>IF(D107="","",AH107*0.1)</f>
        <v/>
      </c>
      <c r="AN107" s="259"/>
      <c r="AO107" s="259"/>
      <c r="AP107" s="259"/>
      <c r="AQ107" s="260"/>
      <c r="AR107" s="258" t="str">
        <f>IF(D107="","",SUM(AH107:AQ107))</f>
        <v/>
      </c>
      <c r="AS107" s="259"/>
      <c r="AT107" s="259"/>
      <c r="AU107" s="259"/>
      <c r="AV107" s="260"/>
      <c r="AW107" s="124"/>
      <c r="AX107" s="125"/>
      <c r="AY107" s="125"/>
      <c r="AZ107" s="125"/>
      <c r="BA107" s="126"/>
      <c r="BB107" s="124"/>
      <c r="BC107" s="125"/>
      <c r="BD107" s="125"/>
      <c r="BE107" s="125"/>
      <c r="BF107" s="126"/>
      <c r="BG107" s="26"/>
      <c r="BH107" s="26"/>
      <c r="BI107" s="26"/>
      <c r="BJ107" s="26"/>
      <c r="BK107" s="26"/>
      <c r="BL107" s="26"/>
    </row>
    <row r="108" spans="1:64" s="24" customFormat="1" ht="15" customHeight="1" x14ac:dyDescent="0.2">
      <c r="A108" s="26"/>
      <c r="B108" s="193">
        <v>2</v>
      </c>
      <c r="C108" s="194"/>
      <c r="D108" s="427"/>
      <c r="E108" s="427"/>
      <c r="F108" s="427"/>
      <c r="G108" s="427"/>
      <c r="H108" s="427"/>
      <c r="I108" s="427"/>
      <c r="J108" s="427"/>
      <c r="K108" s="427"/>
      <c r="L108" s="427"/>
      <c r="M108" s="468"/>
      <c r="N108" s="469"/>
      <c r="O108" s="469"/>
      <c r="P108" s="469"/>
      <c r="Q108" s="469"/>
      <c r="R108" s="469"/>
      <c r="S108" s="469"/>
      <c r="T108" s="470"/>
      <c r="U108" s="468"/>
      <c r="V108" s="469"/>
      <c r="W108" s="469"/>
      <c r="X108" s="469"/>
      <c r="Y108" s="469"/>
      <c r="Z108" s="469"/>
      <c r="AA108" s="469"/>
      <c r="AB108" s="470"/>
      <c r="AC108" s="462" t="str">
        <f t="shared" ref="AC108:AC116" si="19">IF(D108="","",1)</f>
        <v/>
      </c>
      <c r="AD108" s="463"/>
      <c r="AE108" s="463"/>
      <c r="AF108" s="463"/>
      <c r="AG108" s="464"/>
      <c r="AH108" s="397"/>
      <c r="AI108" s="397"/>
      <c r="AJ108" s="397"/>
      <c r="AK108" s="397"/>
      <c r="AL108" s="397"/>
      <c r="AM108" s="258" t="str">
        <f t="shared" ref="AM108:AM116" si="20">IF(D108="","",AH108*0.1)</f>
        <v/>
      </c>
      <c r="AN108" s="259"/>
      <c r="AO108" s="259"/>
      <c r="AP108" s="259"/>
      <c r="AQ108" s="260"/>
      <c r="AR108" s="258" t="str">
        <f t="shared" ref="AR108:AR116" si="21">IF(D108="","",SUM(AH108:AQ108))</f>
        <v/>
      </c>
      <c r="AS108" s="259"/>
      <c r="AT108" s="259"/>
      <c r="AU108" s="259"/>
      <c r="AV108" s="260"/>
      <c r="AW108" s="124"/>
      <c r="AX108" s="125"/>
      <c r="AY108" s="125"/>
      <c r="AZ108" s="125"/>
      <c r="BA108" s="126"/>
      <c r="BB108" s="124"/>
      <c r="BC108" s="125"/>
      <c r="BD108" s="125"/>
      <c r="BE108" s="125"/>
      <c r="BF108" s="126"/>
      <c r="BG108" s="26"/>
      <c r="BH108" s="26"/>
      <c r="BI108" s="26"/>
      <c r="BJ108" s="26"/>
      <c r="BK108" s="26"/>
      <c r="BL108" s="26"/>
    </row>
    <row r="109" spans="1:64" s="24" customFormat="1" ht="15" customHeight="1" x14ac:dyDescent="0.2">
      <c r="A109" s="26"/>
      <c r="B109" s="193">
        <v>3</v>
      </c>
      <c r="C109" s="194"/>
      <c r="D109" s="427"/>
      <c r="E109" s="427"/>
      <c r="F109" s="427"/>
      <c r="G109" s="427"/>
      <c r="H109" s="427"/>
      <c r="I109" s="427"/>
      <c r="J109" s="427"/>
      <c r="K109" s="427"/>
      <c r="L109" s="427"/>
      <c r="M109" s="468"/>
      <c r="N109" s="469"/>
      <c r="O109" s="469"/>
      <c r="P109" s="469"/>
      <c r="Q109" s="469"/>
      <c r="R109" s="469"/>
      <c r="S109" s="469"/>
      <c r="T109" s="470"/>
      <c r="U109" s="468"/>
      <c r="V109" s="469"/>
      <c r="W109" s="469"/>
      <c r="X109" s="469"/>
      <c r="Y109" s="469"/>
      <c r="Z109" s="469"/>
      <c r="AA109" s="469"/>
      <c r="AB109" s="470"/>
      <c r="AC109" s="462" t="str">
        <f t="shared" si="19"/>
        <v/>
      </c>
      <c r="AD109" s="463"/>
      <c r="AE109" s="463"/>
      <c r="AF109" s="463"/>
      <c r="AG109" s="464"/>
      <c r="AH109" s="397"/>
      <c r="AI109" s="397"/>
      <c r="AJ109" s="397"/>
      <c r="AK109" s="397"/>
      <c r="AL109" s="397"/>
      <c r="AM109" s="258" t="str">
        <f t="shared" si="20"/>
        <v/>
      </c>
      <c r="AN109" s="259"/>
      <c r="AO109" s="259"/>
      <c r="AP109" s="259"/>
      <c r="AQ109" s="260"/>
      <c r="AR109" s="258" t="str">
        <f t="shared" si="21"/>
        <v/>
      </c>
      <c r="AS109" s="259"/>
      <c r="AT109" s="259"/>
      <c r="AU109" s="259"/>
      <c r="AV109" s="260"/>
      <c r="AW109" s="124"/>
      <c r="AX109" s="125"/>
      <c r="AY109" s="125"/>
      <c r="AZ109" s="125"/>
      <c r="BA109" s="126"/>
      <c r="BB109" s="124"/>
      <c r="BC109" s="125"/>
      <c r="BD109" s="125"/>
      <c r="BE109" s="125"/>
      <c r="BF109" s="126"/>
      <c r="BG109" s="26"/>
      <c r="BH109" s="26"/>
      <c r="BI109" s="26"/>
      <c r="BJ109" s="26"/>
      <c r="BK109" s="26"/>
      <c r="BL109" s="26"/>
    </row>
    <row r="110" spans="1:64" s="24" customFormat="1" ht="15" customHeight="1" x14ac:dyDescent="0.2">
      <c r="A110" s="26"/>
      <c r="B110" s="193">
        <v>4</v>
      </c>
      <c r="C110" s="194"/>
      <c r="D110" s="427"/>
      <c r="E110" s="427"/>
      <c r="F110" s="427"/>
      <c r="G110" s="427"/>
      <c r="H110" s="427"/>
      <c r="I110" s="427"/>
      <c r="J110" s="427"/>
      <c r="K110" s="427"/>
      <c r="L110" s="427"/>
      <c r="M110" s="468"/>
      <c r="N110" s="469"/>
      <c r="O110" s="469"/>
      <c r="P110" s="469"/>
      <c r="Q110" s="469"/>
      <c r="R110" s="469"/>
      <c r="S110" s="469"/>
      <c r="T110" s="470"/>
      <c r="U110" s="468"/>
      <c r="V110" s="469"/>
      <c r="W110" s="469"/>
      <c r="X110" s="469"/>
      <c r="Y110" s="469"/>
      <c r="Z110" s="469"/>
      <c r="AA110" s="469"/>
      <c r="AB110" s="470"/>
      <c r="AC110" s="462" t="str">
        <f t="shared" si="19"/>
        <v/>
      </c>
      <c r="AD110" s="463"/>
      <c r="AE110" s="463"/>
      <c r="AF110" s="463"/>
      <c r="AG110" s="464"/>
      <c r="AH110" s="397"/>
      <c r="AI110" s="397"/>
      <c r="AJ110" s="397"/>
      <c r="AK110" s="397"/>
      <c r="AL110" s="397"/>
      <c r="AM110" s="258" t="str">
        <f t="shared" si="20"/>
        <v/>
      </c>
      <c r="AN110" s="259"/>
      <c r="AO110" s="259"/>
      <c r="AP110" s="259"/>
      <c r="AQ110" s="260"/>
      <c r="AR110" s="258" t="str">
        <f t="shared" si="21"/>
        <v/>
      </c>
      <c r="AS110" s="259"/>
      <c r="AT110" s="259"/>
      <c r="AU110" s="259"/>
      <c r="AV110" s="260"/>
      <c r="AW110" s="124"/>
      <c r="AX110" s="125"/>
      <c r="AY110" s="125"/>
      <c r="AZ110" s="125"/>
      <c r="BA110" s="126"/>
      <c r="BB110" s="124"/>
      <c r="BC110" s="125"/>
      <c r="BD110" s="125"/>
      <c r="BE110" s="125"/>
      <c r="BF110" s="126"/>
      <c r="BG110" s="26"/>
      <c r="BH110" s="26"/>
      <c r="BI110" s="26"/>
      <c r="BJ110" s="26"/>
      <c r="BK110" s="26"/>
      <c r="BL110" s="26"/>
    </row>
    <row r="111" spans="1:64" s="24" customFormat="1" ht="15" customHeight="1" x14ac:dyDescent="0.2">
      <c r="A111" s="26"/>
      <c r="B111" s="193">
        <v>5</v>
      </c>
      <c r="C111" s="194"/>
      <c r="D111" s="427"/>
      <c r="E111" s="427"/>
      <c r="F111" s="427"/>
      <c r="G111" s="427"/>
      <c r="H111" s="427"/>
      <c r="I111" s="427"/>
      <c r="J111" s="427"/>
      <c r="K111" s="427"/>
      <c r="L111" s="427"/>
      <c r="M111" s="468"/>
      <c r="N111" s="469"/>
      <c r="O111" s="469"/>
      <c r="P111" s="469"/>
      <c r="Q111" s="469"/>
      <c r="R111" s="469"/>
      <c r="S111" s="469"/>
      <c r="T111" s="470"/>
      <c r="U111" s="468"/>
      <c r="V111" s="469"/>
      <c r="W111" s="469"/>
      <c r="X111" s="469"/>
      <c r="Y111" s="469"/>
      <c r="Z111" s="469"/>
      <c r="AA111" s="469"/>
      <c r="AB111" s="470"/>
      <c r="AC111" s="462" t="str">
        <f t="shared" si="19"/>
        <v/>
      </c>
      <c r="AD111" s="463"/>
      <c r="AE111" s="463"/>
      <c r="AF111" s="463"/>
      <c r="AG111" s="464"/>
      <c r="AH111" s="397"/>
      <c r="AI111" s="397"/>
      <c r="AJ111" s="397"/>
      <c r="AK111" s="397"/>
      <c r="AL111" s="397"/>
      <c r="AM111" s="258" t="str">
        <f t="shared" si="20"/>
        <v/>
      </c>
      <c r="AN111" s="259"/>
      <c r="AO111" s="259"/>
      <c r="AP111" s="259"/>
      <c r="AQ111" s="260"/>
      <c r="AR111" s="258" t="str">
        <f t="shared" si="21"/>
        <v/>
      </c>
      <c r="AS111" s="259"/>
      <c r="AT111" s="259"/>
      <c r="AU111" s="259"/>
      <c r="AV111" s="260"/>
      <c r="AW111" s="124"/>
      <c r="AX111" s="125"/>
      <c r="AY111" s="125"/>
      <c r="AZ111" s="125"/>
      <c r="BA111" s="126"/>
      <c r="BB111" s="124"/>
      <c r="BC111" s="125"/>
      <c r="BD111" s="125"/>
      <c r="BE111" s="125"/>
      <c r="BF111" s="126"/>
      <c r="BG111" s="26"/>
      <c r="BH111" s="26"/>
      <c r="BI111" s="26"/>
      <c r="BJ111" s="26"/>
      <c r="BK111" s="26"/>
      <c r="BL111" s="26"/>
    </row>
    <row r="112" spans="1:64" s="24" customFormat="1" ht="15" customHeight="1" x14ac:dyDescent="0.2">
      <c r="A112" s="26"/>
      <c r="B112" s="193">
        <v>6</v>
      </c>
      <c r="C112" s="194"/>
      <c r="D112" s="427"/>
      <c r="E112" s="427"/>
      <c r="F112" s="427"/>
      <c r="G112" s="427"/>
      <c r="H112" s="427"/>
      <c r="I112" s="427"/>
      <c r="J112" s="427"/>
      <c r="K112" s="427"/>
      <c r="L112" s="427"/>
      <c r="M112" s="468"/>
      <c r="N112" s="469"/>
      <c r="O112" s="469"/>
      <c r="P112" s="469"/>
      <c r="Q112" s="469"/>
      <c r="R112" s="469"/>
      <c r="S112" s="469"/>
      <c r="T112" s="470"/>
      <c r="U112" s="468"/>
      <c r="V112" s="469"/>
      <c r="W112" s="469"/>
      <c r="X112" s="469"/>
      <c r="Y112" s="469"/>
      <c r="Z112" s="469"/>
      <c r="AA112" s="469"/>
      <c r="AB112" s="470"/>
      <c r="AC112" s="462" t="str">
        <f t="shared" si="19"/>
        <v/>
      </c>
      <c r="AD112" s="463"/>
      <c r="AE112" s="463"/>
      <c r="AF112" s="463"/>
      <c r="AG112" s="464"/>
      <c r="AH112" s="397"/>
      <c r="AI112" s="397"/>
      <c r="AJ112" s="397"/>
      <c r="AK112" s="397"/>
      <c r="AL112" s="397"/>
      <c r="AM112" s="258" t="str">
        <f t="shared" si="20"/>
        <v/>
      </c>
      <c r="AN112" s="259"/>
      <c r="AO112" s="259"/>
      <c r="AP112" s="259"/>
      <c r="AQ112" s="260"/>
      <c r="AR112" s="258" t="str">
        <f t="shared" si="21"/>
        <v/>
      </c>
      <c r="AS112" s="259"/>
      <c r="AT112" s="259"/>
      <c r="AU112" s="259"/>
      <c r="AV112" s="260"/>
      <c r="AW112" s="124"/>
      <c r="AX112" s="125"/>
      <c r="AY112" s="125"/>
      <c r="AZ112" s="125"/>
      <c r="BA112" s="126"/>
      <c r="BB112" s="124"/>
      <c r="BC112" s="125"/>
      <c r="BD112" s="125"/>
      <c r="BE112" s="125"/>
      <c r="BF112" s="126"/>
      <c r="BG112" s="26"/>
      <c r="BH112" s="26"/>
      <c r="BI112" s="26"/>
      <c r="BJ112" s="26"/>
      <c r="BK112" s="26"/>
      <c r="BL112" s="26"/>
    </row>
    <row r="113" spans="1:64" s="24" customFormat="1" ht="15" customHeight="1" x14ac:dyDescent="0.2">
      <c r="A113" s="26"/>
      <c r="B113" s="193">
        <v>7</v>
      </c>
      <c r="C113" s="194"/>
      <c r="D113" s="427"/>
      <c r="E113" s="427"/>
      <c r="F113" s="427"/>
      <c r="G113" s="427"/>
      <c r="H113" s="427"/>
      <c r="I113" s="427"/>
      <c r="J113" s="427"/>
      <c r="K113" s="427"/>
      <c r="L113" s="427"/>
      <c r="M113" s="468"/>
      <c r="N113" s="469"/>
      <c r="O113" s="469"/>
      <c r="P113" s="469"/>
      <c r="Q113" s="469"/>
      <c r="R113" s="469"/>
      <c r="S113" s="469"/>
      <c r="T113" s="470"/>
      <c r="U113" s="468"/>
      <c r="V113" s="469"/>
      <c r="W113" s="469"/>
      <c r="X113" s="469"/>
      <c r="Y113" s="469"/>
      <c r="Z113" s="469"/>
      <c r="AA113" s="469"/>
      <c r="AB113" s="470"/>
      <c r="AC113" s="462" t="str">
        <f t="shared" si="19"/>
        <v/>
      </c>
      <c r="AD113" s="463"/>
      <c r="AE113" s="463"/>
      <c r="AF113" s="463"/>
      <c r="AG113" s="464"/>
      <c r="AH113" s="397"/>
      <c r="AI113" s="397"/>
      <c r="AJ113" s="397"/>
      <c r="AK113" s="397"/>
      <c r="AL113" s="397"/>
      <c r="AM113" s="258" t="str">
        <f t="shared" si="20"/>
        <v/>
      </c>
      <c r="AN113" s="259"/>
      <c r="AO113" s="259"/>
      <c r="AP113" s="259"/>
      <c r="AQ113" s="260"/>
      <c r="AR113" s="258" t="str">
        <f t="shared" si="21"/>
        <v/>
      </c>
      <c r="AS113" s="259"/>
      <c r="AT113" s="259"/>
      <c r="AU113" s="259"/>
      <c r="AV113" s="260"/>
      <c r="AW113" s="124"/>
      <c r="AX113" s="125"/>
      <c r="AY113" s="125"/>
      <c r="AZ113" s="125"/>
      <c r="BA113" s="126"/>
      <c r="BB113" s="124"/>
      <c r="BC113" s="125"/>
      <c r="BD113" s="125"/>
      <c r="BE113" s="125"/>
      <c r="BF113" s="126"/>
      <c r="BG113" s="26"/>
      <c r="BH113" s="26"/>
      <c r="BI113" s="26"/>
      <c r="BJ113" s="26"/>
      <c r="BK113" s="26"/>
      <c r="BL113" s="26"/>
    </row>
    <row r="114" spans="1:64" s="24" customFormat="1" ht="15" customHeight="1" x14ac:dyDescent="0.2">
      <c r="A114" s="26"/>
      <c r="B114" s="193">
        <v>8</v>
      </c>
      <c r="C114" s="194"/>
      <c r="D114" s="427"/>
      <c r="E114" s="427"/>
      <c r="F114" s="427"/>
      <c r="G114" s="427"/>
      <c r="H114" s="427"/>
      <c r="I114" s="427"/>
      <c r="J114" s="427"/>
      <c r="K114" s="427"/>
      <c r="L114" s="427"/>
      <c r="M114" s="468"/>
      <c r="N114" s="469"/>
      <c r="O114" s="469"/>
      <c r="P114" s="469"/>
      <c r="Q114" s="469"/>
      <c r="R114" s="469"/>
      <c r="S114" s="469"/>
      <c r="T114" s="470"/>
      <c r="U114" s="468"/>
      <c r="V114" s="469"/>
      <c r="W114" s="469"/>
      <c r="X114" s="469"/>
      <c r="Y114" s="469"/>
      <c r="Z114" s="469"/>
      <c r="AA114" s="469"/>
      <c r="AB114" s="470"/>
      <c r="AC114" s="462" t="str">
        <f t="shared" si="19"/>
        <v/>
      </c>
      <c r="AD114" s="463"/>
      <c r="AE114" s="463"/>
      <c r="AF114" s="463"/>
      <c r="AG114" s="464"/>
      <c r="AH114" s="397"/>
      <c r="AI114" s="397"/>
      <c r="AJ114" s="397"/>
      <c r="AK114" s="397"/>
      <c r="AL114" s="397"/>
      <c r="AM114" s="258" t="str">
        <f t="shared" si="20"/>
        <v/>
      </c>
      <c r="AN114" s="259"/>
      <c r="AO114" s="259"/>
      <c r="AP114" s="259"/>
      <c r="AQ114" s="260"/>
      <c r="AR114" s="258" t="str">
        <f t="shared" si="21"/>
        <v/>
      </c>
      <c r="AS114" s="259"/>
      <c r="AT114" s="259"/>
      <c r="AU114" s="259"/>
      <c r="AV114" s="260"/>
      <c r="AW114" s="124"/>
      <c r="AX114" s="125"/>
      <c r="AY114" s="125"/>
      <c r="AZ114" s="125"/>
      <c r="BA114" s="126"/>
      <c r="BB114" s="124"/>
      <c r="BC114" s="125"/>
      <c r="BD114" s="125"/>
      <c r="BE114" s="125"/>
      <c r="BF114" s="126"/>
      <c r="BG114" s="26"/>
      <c r="BH114" s="26"/>
      <c r="BI114" s="26"/>
      <c r="BJ114" s="26"/>
      <c r="BK114" s="26"/>
      <c r="BL114" s="26"/>
    </row>
    <row r="115" spans="1:64" s="24" customFormat="1" ht="15" customHeight="1" x14ac:dyDescent="0.2">
      <c r="A115" s="26"/>
      <c r="B115" s="193">
        <v>9</v>
      </c>
      <c r="C115" s="194"/>
      <c r="D115" s="427"/>
      <c r="E115" s="427"/>
      <c r="F115" s="427"/>
      <c r="G115" s="427"/>
      <c r="H115" s="427"/>
      <c r="I115" s="427"/>
      <c r="J115" s="427"/>
      <c r="K115" s="427"/>
      <c r="L115" s="427"/>
      <c r="M115" s="468"/>
      <c r="N115" s="469"/>
      <c r="O115" s="469"/>
      <c r="P115" s="469"/>
      <c r="Q115" s="469"/>
      <c r="R115" s="469"/>
      <c r="S115" s="469"/>
      <c r="T115" s="470"/>
      <c r="U115" s="468"/>
      <c r="V115" s="469"/>
      <c r="W115" s="469"/>
      <c r="X115" s="469"/>
      <c r="Y115" s="469"/>
      <c r="Z115" s="469"/>
      <c r="AA115" s="469"/>
      <c r="AB115" s="470"/>
      <c r="AC115" s="462" t="str">
        <f t="shared" si="19"/>
        <v/>
      </c>
      <c r="AD115" s="463"/>
      <c r="AE115" s="463"/>
      <c r="AF115" s="463"/>
      <c r="AG115" s="464"/>
      <c r="AH115" s="397"/>
      <c r="AI115" s="397"/>
      <c r="AJ115" s="397"/>
      <c r="AK115" s="397"/>
      <c r="AL115" s="397"/>
      <c r="AM115" s="258" t="str">
        <f t="shared" si="20"/>
        <v/>
      </c>
      <c r="AN115" s="259"/>
      <c r="AO115" s="259"/>
      <c r="AP115" s="259"/>
      <c r="AQ115" s="260"/>
      <c r="AR115" s="258" t="str">
        <f t="shared" si="21"/>
        <v/>
      </c>
      <c r="AS115" s="259"/>
      <c r="AT115" s="259"/>
      <c r="AU115" s="259"/>
      <c r="AV115" s="260"/>
      <c r="AW115" s="124"/>
      <c r="AX115" s="125"/>
      <c r="AY115" s="125"/>
      <c r="AZ115" s="125"/>
      <c r="BA115" s="126"/>
      <c r="BB115" s="124"/>
      <c r="BC115" s="125"/>
      <c r="BD115" s="125"/>
      <c r="BE115" s="125"/>
      <c r="BF115" s="126"/>
      <c r="BG115" s="26"/>
      <c r="BH115" s="26"/>
      <c r="BI115" s="26"/>
      <c r="BJ115" s="26"/>
      <c r="BK115" s="26"/>
      <c r="BL115" s="26"/>
    </row>
    <row r="116" spans="1:64" s="24" customFormat="1" ht="15" customHeight="1" x14ac:dyDescent="0.2">
      <c r="A116" s="26"/>
      <c r="B116" s="193">
        <v>10</v>
      </c>
      <c r="C116" s="194"/>
      <c r="D116" s="427"/>
      <c r="E116" s="427"/>
      <c r="F116" s="427"/>
      <c r="G116" s="427"/>
      <c r="H116" s="427"/>
      <c r="I116" s="427"/>
      <c r="J116" s="427"/>
      <c r="K116" s="427"/>
      <c r="L116" s="427"/>
      <c r="M116" s="468"/>
      <c r="N116" s="469"/>
      <c r="O116" s="469"/>
      <c r="P116" s="469"/>
      <c r="Q116" s="469"/>
      <c r="R116" s="469"/>
      <c r="S116" s="469"/>
      <c r="T116" s="470"/>
      <c r="U116" s="468"/>
      <c r="V116" s="469"/>
      <c r="W116" s="469"/>
      <c r="X116" s="469"/>
      <c r="Y116" s="469"/>
      <c r="Z116" s="469"/>
      <c r="AA116" s="469"/>
      <c r="AB116" s="470"/>
      <c r="AC116" s="462" t="str">
        <f t="shared" si="19"/>
        <v/>
      </c>
      <c r="AD116" s="463"/>
      <c r="AE116" s="463"/>
      <c r="AF116" s="463"/>
      <c r="AG116" s="464"/>
      <c r="AH116" s="397"/>
      <c r="AI116" s="397"/>
      <c r="AJ116" s="397"/>
      <c r="AK116" s="397"/>
      <c r="AL116" s="397"/>
      <c r="AM116" s="258" t="str">
        <f t="shared" si="20"/>
        <v/>
      </c>
      <c r="AN116" s="259"/>
      <c r="AO116" s="259"/>
      <c r="AP116" s="259"/>
      <c r="AQ116" s="260"/>
      <c r="AR116" s="258" t="str">
        <f t="shared" si="21"/>
        <v/>
      </c>
      <c r="AS116" s="259"/>
      <c r="AT116" s="259"/>
      <c r="AU116" s="259"/>
      <c r="AV116" s="260"/>
      <c r="AW116" s="124"/>
      <c r="AX116" s="125"/>
      <c r="AY116" s="125"/>
      <c r="AZ116" s="125"/>
      <c r="BA116" s="126"/>
      <c r="BB116" s="124"/>
      <c r="BC116" s="125"/>
      <c r="BD116" s="125"/>
      <c r="BE116" s="125"/>
      <c r="BF116" s="126"/>
      <c r="BG116" s="26"/>
      <c r="BH116" s="26"/>
      <c r="BI116" s="26"/>
      <c r="BJ116" s="26"/>
      <c r="BK116" s="26"/>
      <c r="BL116" s="26"/>
    </row>
    <row r="117" spans="1:64" s="24" customFormat="1" ht="15"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row>
    <row r="118" spans="1:64" x14ac:dyDescent="0.2">
      <c r="B118" s="1"/>
      <c r="C118" s="179" t="s">
        <v>131</v>
      </c>
      <c r="D118" s="181"/>
      <c r="E118" s="181"/>
      <c r="F118" s="181"/>
      <c r="G118" s="181"/>
      <c r="H118" s="181"/>
      <c r="I118" s="181"/>
      <c r="J118" s="181"/>
      <c r="K118" s="181"/>
      <c r="L118" s="181"/>
      <c r="M118" s="181"/>
      <c r="N118" s="181"/>
      <c r="O118" s="181"/>
      <c r="P118" s="181"/>
      <c r="Q118" s="31"/>
      <c r="R118" s="31"/>
      <c r="S118" s="31"/>
      <c r="T118" s="31"/>
      <c r="U118" s="43"/>
      <c r="V118" s="43"/>
      <c r="W118" s="43"/>
      <c r="X118" s="43"/>
      <c r="Y118" s="43"/>
      <c r="AN118" s="3"/>
      <c r="AO118" s="3"/>
      <c r="AP118" s="3"/>
      <c r="AQ118" s="3"/>
      <c r="AR118" s="3"/>
      <c r="AS118" s="3"/>
      <c r="AT118" s="33"/>
      <c r="AU118" s="34"/>
      <c r="AV118" s="34"/>
      <c r="AW118" s="34"/>
      <c r="AX118" s="35"/>
      <c r="AY118" s="35"/>
      <c r="AZ118" s="35"/>
      <c r="BA118" s="35"/>
      <c r="BB118" s="35"/>
      <c r="BC118" s="35"/>
    </row>
    <row r="119" spans="1:64" x14ac:dyDescent="0.2">
      <c r="B119" s="177"/>
      <c r="C119" s="177"/>
      <c r="D119" s="177" t="s">
        <v>132</v>
      </c>
      <c r="E119" s="177"/>
      <c r="F119" s="177"/>
      <c r="G119" s="177"/>
      <c r="H119" s="177"/>
      <c r="I119" s="177" t="s">
        <v>133</v>
      </c>
      <c r="J119" s="177"/>
      <c r="K119" s="177"/>
      <c r="L119" s="177"/>
      <c r="M119" s="177" t="s">
        <v>134</v>
      </c>
      <c r="N119" s="177"/>
      <c r="O119" s="177"/>
      <c r="P119" s="177"/>
      <c r="Q119" s="177"/>
      <c r="R119" s="177"/>
      <c r="S119" s="177"/>
      <c r="T119" s="177"/>
      <c r="U119" s="542" t="s">
        <v>135</v>
      </c>
      <c r="V119" s="542"/>
      <c r="W119" s="542"/>
      <c r="X119" s="542"/>
      <c r="Y119" s="542"/>
      <c r="Z119" s="177" t="s">
        <v>118</v>
      </c>
      <c r="AA119" s="177"/>
      <c r="AB119" s="177"/>
      <c r="AC119" s="177"/>
      <c r="AD119" s="177"/>
      <c r="AE119" s="177" t="s">
        <v>119</v>
      </c>
      <c r="AF119" s="177"/>
      <c r="AG119" s="177"/>
      <c r="AH119" s="177"/>
      <c r="AI119" s="177"/>
      <c r="AJ119" s="177" t="s">
        <v>136</v>
      </c>
      <c r="AK119" s="177"/>
      <c r="AL119" s="177"/>
      <c r="AM119" s="177"/>
      <c r="AN119" s="177"/>
      <c r="AO119" s="177"/>
      <c r="AP119" s="177"/>
      <c r="AQ119" s="177"/>
      <c r="AW119" s="278"/>
      <c r="AX119" s="278"/>
      <c r="AY119" s="35"/>
      <c r="AZ119" s="35"/>
      <c r="BA119" s="35"/>
      <c r="BB119" s="35"/>
      <c r="BC119" s="35"/>
    </row>
    <row r="120" spans="1:64" x14ac:dyDescent="0.2">
      <c r="B120" s="177">
        <v>1</v>
      </c>
      <c r="C120" s="177"/>
      <c r="D120" s="130"/>
      <c r="E120" s="130"/>
      <c r="F120" s="130"/>
      <c r="G120" s="130"/>
      <c r="H120" s="130"/>
      <c r="I120" s="130"/>
      <c r="J120" s="130"/>
      <c r="K120" s="130"/>
      <c r="L120" s="130"/>
      <c r="M120" s="471"/>
      <c r="N120" s="471"/>
      <c r="O120" s="471"/>
      <c r="P120" s="471"/>
      <c r="Q120" s="471"/>
      <c r="R120" s="471"/>
      <c r="S120" s="471"/>
      <c r="T120" s="471"/>
      <c r="U120" s="397"/>
      <c r="V120" s="397"/>
      <c r="W120" s="397"/>
      <c r="X120" s="397"/>
      <c r="Y120" s="397"/>
      <c r="Z120" s="276" t="str">
        <f>IF(D120="","",U120*0.1)</f>
        <v/>
      </c>
      <c r="AA120" s="276"/>
      <c r="AB120" s="276"/>
      <c r="AC120" s="276"/>
      <c r="AD120" s="276"/>
      <c r="AE120" s="276" t="str">
        <f>IF(U120="","",SUM(U120:AD120))</f>
        <v/>
      </c>
      <c r="AF120" s="276"/>
      <c r="AG120" s="276"/>
      <c r="AH120" s="276"/>
      <c r="AI120" s="276"/>
      <c r="AJ120" s="130"/>
      <c r="AK120" s="130"/>
      <c r="AL120" s="130"/>
      <c r="AM120" s="130"/>
      <c r="AN120" s="130"/>
      <c r="AO120" s="130"/>
      <c r="AP120" s="130"/>
      <c r="AQ120" s="130"/>
      <c r="AR120" s="35"/>
      <c r="AS120" s="35"/>
      <c r="AW120" s="277"/>
      <c r="AX120" s="277"/>
      <c r="AY120" s="35"/>
      <c r="AZ120" s="35"/>
      <c r="BA120" s="35"/>
      <c r="BB120" s="35"/>
      <c r="BC120" s="35"/>
    </row>
    <row r="121" spans="1:64" x14ac:dyDescent="0.2">
      <c r="B121" s="177">
        <v>2</v>
      </c>
      <c r="C121" s="177"/>
      <c r="D121" s="130"/>
      <c r="E121" s="130"/>
      <c r="F121" s="130"/>
      <c r="G121" s="130"/>
      <c r="H121" s="130"/>
      <c r="I121" s="130"/>
      <c r="J121" s="130"/>
      <c r="K121" s="130"/>
      <c r="L121" s="130"/>
      <c r="M121" s="471"/>
      <c r="N121" s="471"/>
      <c r="O121" s="471"/>
      <c r="P121" s="471"/>
      <c r="Q121" s="471"/>
      <c r="R121" s="471"/>
      <c r="S121" s="471"/>
      <c r="T121" s="471"/>
      <c r="U121" s="397"/>
      <c r="V121" s="397"/>
      <c r="W121" s="397"/>
      <c r="X121" s="397"/>
      <c r="Y121" s="397"/>
      <c r="Z121" s="276" t="str">
        <f t="shared" ref="Z121:Z129" si="22">IF(D121="","",U121*0.1)</f>
        <v/>
      </c>
      <c r="AA121" s="276"/>
      <c r="AB121" s="276"/>
      <c r="AC121" s="276"/>
      <c r="AD121" s="276"/>
      <c r="AE121" s="276" t="str">
        <f t="shared" ref="AE121:AE129" si="23">IF(U121="","",SUM(U121:AD121))</f>
        <v/>
      </c>
      <c r="AF121" s="276"/>
      <c r="AG121" s="276"/>
      <c r="AH121" s="276"/>
      <c r="AI121" s="276"/>
      <c r="AJ121" s="130"/>
      <c r="AK121" s="130"/>
      <c r="AL121" s="130"/>
      <c r="AM121" s="130"/>
      <c r="AN121" s="130"/>
      <c r="AO121" s="130"/>
      <c r="AP121" s="130"/>
      <c r="AQ121" s="130"/>
      <c r="AR121" s="35"/>
      <c r="AS121" s="35"/>
      <c r="AW121" s="277"/>
      <c r="AX121" s="277"/>
      <c r="AY121" s="35"/>
      <c r="AZ121" s="35"/>
      <c r="BA121" s="35"/>
      <c r="BB121" s="35"/>
      <c r="BC121" s="35"/>
    </row>
    <row r="122" spans="1:64" x14ac:dyDescent="0.2">
      <c r="B122" s="177">
        <v>3</v>
      </c>
      <c r="C122" s="177"/>
      <c r="D122" s="130"/>
      <c r="E122" s="130"/>
      <c r="F122" s="130"/>
      <c r="G122" s="130"/>
      <c r="H122" s="130"/>
      <c r="I122" s="130"/>
      <c r="J122" s="130"/>
      <c r="K122" s="130"/>
      <c r="L122" s="130"/>
      <c r="M122" s="471"/>
      <c r="N122" s="471"/>
      <c r="O122" s="471"/>
      <c r="P122" s="471"/>
      <c r="Q122" s="471"/>
      <c r="R122" s="471"/>
      <c r="S122" s="471"/>
      <c r="T122" s="471"/>
      <c r="U122" s="397"/>
      <c r="V122" s="397"/>
      <c r="W122" s="397"/>
      <c r="X122" s="397"/>
      <c r="Y122" s="397"/>
      <c r="Z122" s="276" t="str">
        <f t="shared" si="22"/>
        <v/>
      </c>
      <c r="AA122" s="276"/>
      <c r="AB122" s="276"/>
      <c r="AC122" s="276"/>
      <c r="AD122" s="276"/>
      <c r="AE122" s="276" t="str">
        <f t="shared" si="23"/>
        <v/>
      </c>
      <c r="AF122" s="276"/>
      <c r="AG122" s="276"/>
      <c r="AH122" s="276"/>
      <c r="AI122" s="276"/>
      <c r="AJ122" s="130"/>
      <c r="AK122" s="130"/>
      <c r="AL122" s="130"/>
      <c r="AM122" s="130"/>
      <c r="AN122" s="130"/>
      <c r="AO122" s="130"/>
      <c r="AP122" s="130"/>
      <c r="AQ122" s="130"/>
      <c r="AR122" s="35"/>
      <c r="AS122" s="35"/>
      <c r="AW122" s="277"/>
      <c r="AX122" s="277"/>
      <c r="AY122" s="35"/>
      <c r="AZ122" s="35"/>
      <c r="BA122" s="35"/>
      <c r="BB122" s="35"/>
      <c r="BC122" s="35"/>
    </row>
    <row r="123" spans="1:64" x14ac:dyDescent="0.2">
      <c r="B123" s="177">
        <v>4</v>
      </c>
      <c r="C123" s="177"/>
      <c r="D123" s="130"/>
      <c r="E123" s="130"/>
      <c r="F123" s="130"/>
      <c r="G123" s="130"/>
      <c r="H123" s="130"/>
      <c r="I123" s="130"/>
      <c r="J123" s="130"/>
      <c r="K123" s="130"/>
      <c r="L123" s="130"/>
      <c r="M123" s="471"/>
      <c r="N123" s="471"/>
      <c r="O123" s="471"/>
      <c r="P123" s="471"/>
      <c r="Q123" s="471"/>
      <c r="R123" s="471"/>
      <c r="S123" s="471"/>
      <c r="T123" s="471"/>
      <c r="U123" s="397"/>
      <c r="V123" s="397"/>
      <c r="W123" s="397"/>
      <c r="X123" s="397"/>
      <c r="Y123" s="397"/>
      <c r="Z123" s="276" t="str">
        <f t="shared" si="22"/>
        <v/>
      </c>
      <c r="AA123" s="276"/>
      <c r="AB123" s="276"/>
      <c r="AC123" s="276"/>
      <c r="AD123" s="276"/>
      <c r="AE123" s="276" t="str">
        <f t="shared" si="23"/>
        <v/>
      </c>
      <c r="AF123" s="276"/>
      <c r="AG123" s="276"/>
      <c r="AH123" s="276"/>
      <c r="AI123" s="276"/>
      <c r="AJ123" s="130"/>
      <c r="AK123" s="130"/>
      <c r="AL123" s="130"/>
      <c r="AM123" s="130"/>
      <c r="AN123" s="130"/>
      <c r="AO123" s="130"/>
      <c r="AP123" s="130"/>
      <c r="AQ123" s="130"/>
      <c r="AR123" s="35"/>
      <c r="AS123" s="35"/>
      <c r="AW123" s="278"/>
      <c r="AX123" s="278"/>
      <c r="AY123" s="35"/>
      <c r="AZ123" s="35"/>
      <c r="BA123" s="35"/>
      <c r="BB123" s="35"/>
      <c r="BC123" s="35"/>
    </row>
    <row r="124" spans="1:64" x14ac:dyDescent="0.2">
      <c r="B124" s="177">
        <v>5</v>
      </c>
      <c r="C124" s="177"/>
      <c r="D124" s="130"/>
      <c r="E124" s="130"/>
      <c r="F124" s="130"/>
      <c r="G124" s="130"/>
      <c r="H124" s="130"/>
      <c r="I124" s="130"/>
      <c r="J124" s="130"/>
      <c r="K124" s="130"/>
      <c r="L124" s="130"/>
      <c r="M124" s="471"/>
      <c r="N124" s="471"/>
      <c r="O124" s="471"/>
      <c r="P124" s="471"/>
      <c r="Q124" s="471"/>
      <c r="R124" s="471"/>
      <c r="S124" s="471"/>
      <c r="T124" s="471"/>
      <c r="U124" s="397"/>
      <c r="V124" s="397"/>
      <c r="W124" s="397"/>
      <c r="X124" s="397"/>
      <c r="Y124" s="397"/>
      <c r="Z124" s="276" t="str">
        <f t="shared" si="22"/>
        <v/>
      </c>
      <c r="AA124" s="276"/>
      <c r="AB124" s="276"/>
      <c r="AC124" s="276"/>
      <c r="AD124" s="276"/>
      <c r="AE124" s="276" t="str">
        <f t="shared" si="23"/>
        <v/>
      </c>
      <c r="AF124" s="276"/>
      <c r="AG124" s="276"/>
      <c r="AH124" s="276"/>
      <c r="AI124" s="276"/>
      <c r="AJ124" s="130"/>
      <c r="AK124" s="130"/>
      <c r="AL124" s="130"/>
      <c r="AM124" s="130"/>
      <c r="AN124" s="130"/>
      <c r="AO124" s="130"/>
      <c r="AP124" s="130"/>
      <c r="AQ124" s="130"/>
      <c r="AR124" s="35"/>
      <c r="AS124" s="35"/>
      <c r="AW124" s="277"/>
      <c r="AX124" s="277"/>
      <c r="AY124" s="35"/>
      <c r="AZ124" s="35"/>
      <c r="BA124" s="35"/>
      <c r="BB124" s="35"/>
      <c r="BC124" s="35"/>
    </row>
    <row r="125" spans="1:64" x14ac:dyDescent="0.2">
      <c r="B125" s="177">
        <v>6</v>
      </c>
      <c r="C125" s="177"/>
      <c r="D125" s="130"/>
      <c r="E125" s="130"/>
      <c r="F125" s="130"/>
      <c r="G125" s="130"/>
      <c r="H125" s="130"/>
      <c r="I125" s="130"/>
      <c r="J125" s="130"/>
      <c r="K125" s="130"/>
      <c r="L125" s="130"/>
      <c r="M125" s="471"/>
      <c r="N125" s="471"/>
      <c r="O125" s="471"/>
      <c r="P125" s="471"/>
      <c r="Q125" s="471"/>
      <c r="R125" s="471"/>
      <c r="S125" s="471"/>
      <c r="T125" s="471"/>
      <c r="U125" s="397"/>
      <c r="V125" s="397"/>
      <c r="W125" s="397"/>
      <c r="X125" s="397"/>
      <c r="Y125" s="397"/>
      <c r="Z125" s="276" t="str">
        <f t="shared" si="22"/>
        <v/>
      </c>
      <c r="AA125" s="276"/>
      <c r="AB125" s="276"/>
      <c r="AC125" s="276"/>
      <c r="AD125" s="276"/>
      <c r="AE125" s="276" t="str">
        <f t="shared" si="23"/>
        <v/>
      </c>
      <c r="AF125" s="276"/>
      <c r="AG125" s="276"/>
      <c r="AH125" s="276"/>
      <c r="AI125" s="276"/>
      <c r="AJ125" s="130"/>
      <c r="AK125" s="130"/>
      <c r="AL125" s="130"/>
      <c r="AM125" s="130"/>
      <c r="AN125" s="130"/>
      <c r="AO125" s="130"/>
      <c r="AP125" s="130"/>
      <c r="AQ125" s="130"/>
      <c r="AR125" s="35"/>
      <c r="AS125" s="35"/>
      <c r="AW125" s="277"/>
      <c r="AX125" s="277"/>
      <c r="AY125" s="35"/>
      <c r="AZ125" s="35"/>
      <c r="BA125" s="35"/>
      <c r="BB125" s="35"/>
      <c r="BC125" s="35"/>
    </row>
    <row r="126" spans="1:64" x14ac:dyDescent="0.2">
      <c r="B126" s="177">
        <v>7</v>
      </c>
      <c r="C126" s="177"/>
      <c r="D126" s="130"/>
      <c r="E126" s="130"/>
      <c r="F126" s="130"/>
      <c r="G126" s="130"/>
      <c r="H126" s="130"/>
      <c r="I126" s="130"/>
      <c r="J126" s="130"/>
      <c r="K126" s="130"/>
      <c r="L126" s="130"/>
      <c r="M126" s="471"/>
      <c r="N126" s="471"/>
      <c r="O126" s="471"/>
      <c r="P126" s="471"/>
      <c r="Q126" s="471"/>
      <c r="R126" s="471"/>
      <c r="S126" s="471"/>
      <c r="T126" s="471"/>
      <c r="U126" s="397"/>
      <c r="V126" s="397"/>
      <c r="W126" s="397"/>
      <c r="X126" s="397"/>
      <c r="Y126" s="397"/>
      <c r="Z126" s="276" t="str">
        <f t="shared" si="22"/>
        <v/>
      </c>
      <c r="AA126" s="276"/>
      <c r="AB126" s="276"/>
      <c r="AC126" s="276"/>
      <c r="AD126" s="276"/>
      <c r="AE126" s="276" t="str">
        <f t="shared" si="23"/>
        <v/>
      </c>
      <c r="AF126" s="276"/>
      <c r="AG126" s="276"/>
      <c r="AH126" s="276"/>
      <c r="AI126" s="276"/>
      <c r="AJ126" s="130"/>
      <c r="AK126" s="130"/>
      <c r="AL126" s="130"/>
      <c r="AM126" s="130"/>
      <c r="AN126" s="130"/>
      <c r="AO126" s="130"/>
      <c r="AP126" s="130"/>
      <c r="AQ126" s="130"/>
      <c r="AR126" s="35"/>
      <c r="AS126" s="35"/>
      <c r="AW126" s="277"/>
      <c r="AX126" s="277"/>
      <c r="AY126" s="35"/>
      <c r="AZ126" s="35"/>
      <c r="BA126" s="35"/>
      <c r="BB126" s="35"/>
      <c r="BC126" s="35"/>
    </row>
    <row r="127" spans="1:64" x14ac:dyDescent="0.2">
      <c r="B127" s="177">
        <v>8</v>
      </c>
      <c r="C127" s="177"/>
      <c r="D127" s="130"/>
      <c r="E127" s="130"/>
      <c r="F127" s="130"/>
      <c r="G127" s="130"/>
      <c r="H127" s="130"/>
      <c r="I127" s="130"/>
      <c r="J127" s="130"/>
      <c r="K127" s="130"/>
      <c r="L127" s="130"/>
      <c r="M127" s="471"/>
      <c r="N127" s="471"/>
      <c r="O127" s="471"/>
      <c r="P127" s="471"/>
      <c r="Q127" s="471"/>
      <c r="R127" s="471"/>
      <c r="S127" s="471"/>
      <c r="T127" s="471"/>
      <c r="U127" s="397"/>
      <c r="V127" s="397"/>
      <c r="W127" s="397"/>
      <c r="X127" s="397"/>
      <c r="Y127" s="397"/>
      <c r="Z127" s="276" t="str">
        <f t="shared" si="22"/>
        <v/>
      </c>
      <c r="AA127" s="276"/>
      <c r="AB127" s="276"/>
      <c r="AC127" s="276"/>
      <c r="AD127" s="276"/>
      <c r="AE127" s="276" t="str">
        <f t="shared" si="23"/>
        <v/>
      </c>
      <c r="AF127" s="276"/>
      <c r="AG127" s="276"/>
      <c r="AH127" s="276"/>
      <c r="AI127" s="276"/>
      <c r="AJ127" s="130"/>
      <c r="AK127" s="130"/>
      <c r="AL127" s="130"/>
      <c r="AM127" s="130"/>
      <c r="AN127" s="130"/>
      <c r="AO127" s="130"/>
      <c r="AP127" s="130"/>
      <c r="AQ127" s="130"/>
      <c r="AR127" s="35"/>
      <c r="AS127" s="35"/>
      <c r="AW127" s="277"/>
      <c r="AX127" s="277"/>
      <c r="AY127" s="35"/>
      <c r="AZ127" s="35"/>
      <c r="BA127" s="35"/>
      <c r="BB127" s="35"/>
      <c r="BC127" s="35"/>
    </row>
    <row r="128" spans="1:64" x14ac:dyDescent="0.2">
      <c r="B128" s="177">
        <v>9</v>
      </c>
      <c r="C128" s="177"/>
      <c r="D128" s="130"/>
      <c r="E128" s="130"/>
      <c r="F128" s="130"/>
      <c r="G128" s="130"/>
      <c r="H128" s="130"/>
      <c r="I128" s="130"/>
      <c r="J128" s="130"/>
      <c r="K128" s="130"/>
      <c r="L128" s="130"/>
      <c r="M128" s="471"/>
      <c r="N128" s="471"/>
      <c r="O128" s="471"/>
      <c r="P128" s="471"/>
      <c r="Q128" s="471"/>
      <c r="R128" s="471"/>
      <c r="S128" s="471"/>
      <c r="T128" s="471"/>
      <c r="U128" s="397"/>
      <c r="V128" s="397"/>
      <c r="W128" s="397"/>
      <c r="X128" s="397"/>
      <c r="Y128" s="397"/>
      <c r="Z128" s="276" t="str">
        <f t="shared" si="22"/>
        <v/>
      </c>
      <c r="AA128" s="276"/>
      <c r="AB128" s="276"/>
      <c r="AC128" s="276"/>
      <c r="AD128" s="276"/>
      <c r="AE128" s="276" t="str">
        <f t="shared" si="23"/>
        <v/>
      </c>
      <c r="AF128" s="276"/>
      <c r="AG128" s="276"/>
      <c r="AH128" s="276"/>
      <c r="AI128" s="276"/>
      <c r="AJ128" s="130"/>
      <c r="AK128" s="130"/>
      <c r="AL128" s="130"/>
      <c r="AM128" s="130"/>
      <c r="AN128" s="130"/>
      <c r="AO128" s="130"/>
      <c r="AP128" s="130"/>
      <c r="AQ128" s="130"/>
      <c r="AR128" s="35"/>
      <c r="AS128" s="35"/>
      <c r="AW128" s="277"/>
      <c r="AX128" s="277"/>
      <c r="AY128" s="35"/>
      <c r="AZ128" s="35"/>
      <c r="BA128" s="35"/>
      <c r="BB128" s="35"/>
      <c r="BC128" s="35"/>
    </row>
    <row r="129" spans="1:57" x14ac:dyDescent="0.2">
      <c r="B129" s="177">
        <v>10</v>
      </c>
      <c r="C129" s="177"/>
      <c r="D129" s="130"/>
      <c r="E129" s="130"/>
      <c r="F129" s="130"/>
      <c r="G129" s="130"/>
      <c r="H129" s="130"/>
      <c r="I129" s="130"/>
      <c r="J129" s="130"/>
      <c r="K129" s="130"/>
      <c r="L129" s="130"/>
      <c r="M129" s="471"/>
      <c r="N129" s="471"/>
      <c r="O129" s="471"/>
      <c r="P129" s="471"/>
      <c r="Q129" s="471"/>
      <c r="R129" s="471"/>
      <c r="S129" s="471"/>
      <c r="T129" s="471"/>
      <c r="U129" s="397"/>
      <c r="V129" s="397"/>
      <c r="W129" s="397"/>
      <c r="X129" s="397"/>
      <c r="Y129" s="397"/>
      <c r="Z129" s="276" t="str">
        <f t="shared" si="22"/>
        <v/>
      </c>
      <c r="AA129" s="276"/>
      <c r="AB129" s="276"/>
      <c r="AC129" s="276"/>
      <c r="AD129" s="276"/>
      <c r="AE129" s="276" t="str">
        <f t="shared" si="23"/>
        <v/>
      </c>
      <c r="AF129" s="276"/>
      <c r="AG129" s="276"/>
      <c r="AH129" s="276"/>
      <c r="AI129" s="276"/>
      <c r="AJ129" s="130"/>
      <c r="AK129" s="130"/>
      <c r="AL129" s="130"/>
      <c r="AM129" s="130"/>
      <c r="AN129" s="130"/>
      <c r="AO129" s="130"/>
      <c r="AP129" s="130"/>
      <c r="AQ129" s="130"/>
      <c r="AR129" s="35"/>
      <c r="AS129" s="35"/>
      <c r="AW129" s="277"/>
      <c r="AX129" s="277"/>
      <c r="AY129" s="35"/>
      <c r="AZ129" s="35"/>
      <c r="BA129" s="35"/>
      <c r="BB129" s="35"/>
      <c r="BC129" s="35"/>
    </row>
    <row r="130" spans="1:57" s="24" customFormat="1" ht="15"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1:57" s="24" customFormat="1" ht="15" customHeight="1" x14ac:dyDescent="0.2">
      <c r="A131" s="26"/>
      <c r="B131" s="36" t="s">
        <v>142</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1:57" s="24" customFormat="1" ht="15" customHeight="1" x14ac:dyDescent="0.2">
      <c r="A132" s="26"/>
      <c r="B132" s="177"/>
      <c r="C132" s="177"/>
      <c r="D132" s="177" t="s">
        <v>97</v>
      </c>
      <c r="E132" s="177"/>
      <c r="F132" s="177"/>
      <c r="G132" s="177"/>
      <c r="H132" s="177"/>
      <c r="I132" s="177"/>
      <c r="J132" s="177"/>
      <c r="K132" s="177"/>
      <c r="L132" s="177"/>
      <c r="M132" s="279" t="s">
        <v>143</v>
      </c>
      <c r="N132" s="279"/>
      <c r="O132" s="279"/>
      <c r="P132" s="279"/>
      <c r="Q132" s="279"/>
      <c r="R132" s="280" t="s">
        <v>144</v>
      </c>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6"/>
      <c r="AR132" s="26"/>
      <c r="AS132" s="26"/>
      <c r="AT132" s="26"/>
      <c r="AU132" s="26"/>
      <c r="AV132" s="26"/>
      <c r="AW132" s="26"/>
      <c r="AX132" s="26"/>
      <c r="AY132" s="26"/>
      <c r="AZ132" s="26"/>
      <c r="BA132" s="26"/>
      <c r="BB132" s="26"/>
      <c r="BC132" s="26"/>
      <c r="BD132" s="26"/>
    </row>
    <row r="133" spans="1:57" s="24" customFormat="1" ht="26.1" customHeight="1" x14ac:dyDescent="0.2">
      <c r="A133" s="26"/>
      <c r="B133" s="193">
        <v>1</v>
      </c>
      <c r="C133" s="194"/>
      <c r="D133" s="501">
        <f>D107</f>
        <v>0</v>
      </c>
      <c r="E133" s="501"/>
      <c r="F133" s="501"/>
      <c r="G133" s="501"/>
      <c r="H133" s="501"/>
      <c r="I133" s="501"/>
      <c r="J133" s="501"/>
      <c r="K133" s="501"/>
      <c r="L133" s="501"/>
      <c r="M133" s="497"/>
      <c r="N133" s="497"/>
      <c r="O133" s="497"/>
      <c r="P133" s="497"/>
      <c r="Q133" s="497"/>
      <c r="R133" s="491"/>
      <c r="S133" s="491"/>
      <c r="T133" s="491"/>
      <c r="U133" s="491"/>
      <c r="V133" s="491"/>
      <c r="W133" s="491"/>
      <c r="X133" s="491"/>
      <c r="Y133" s="491"/>
      <c r="Z133" s="491"/>
      <c r="AA133" s="491"/>
      <c r="AB133" s="491"/>
      <c r="AC133" s="491"/>
      <c r="AD133" s="491"/>
      <c r="AE133" s="491"/>
      <c r="AF133" s="491"/>
      <c r="AG133" s="491"/>
      <c r="AH133" s="491"/>
      <c r="AI133" s="491"/>
      <c r="AJ133" s="491"/>
      <c r="AK133" s="491"/>
      <c r="AL133" s="491"/>
      <c r="AM133" s="491"/>
      <c r="AN133" s="491"/>
      <c r="AO133" s="491"/>
      <c r="AP133" s="491"/>
      <c r="AQ133" s="26"/>
      <c r="AR133" s="26"/>
      <c r="AS133" s="26"/>
      <c r="AT133" s="26"/>
      <c r="AU133" s="26"/>
      <c r="AV133" s="26"/>
      <c r="AW133" s="26"/>
      <c r="AX133" s="26"/>
      <c r="AY133" s="26"/>
      <c r="AZ133" s="26"/>
      <c r="BA133" s="26"/>
      <c r="BB133" s="26"/>
      <c r="BC133" s="26"/>
      <c r="BD133" s="26"/>
    </row>
    <row r="134" spans="1:57" s="24" customFormat="1" ht="26.1" customHeight="1" x14ac:dyDescent="0.2">
      <c r="A134" s="26"/>
      <c r="B134" s="193">
        <v>2</v>
      </c>
      <c r="C134" s="194"/>
      <c r="D134" s="501">
        <f t="shared" ref="D134:D142" si="24">D108</f>
        <v>0</v>
      </c>
      <c r="E134" s="501"/>
      <c r="F134" s="501"/>
      <c r="G134" s="501"/>
      <c r="H134" s="501"/>
      <c r="I134" s="501"/>
      <c r="J134" s="501"/>
      <c r="K134" s="501"/>
      <c r="L134" s="501"/>
      <c r="M134" s="497"/>
      <c r="N134" s="497"/>
      <c r="O134" s="497"/>
      <c r="P134" s="497"/>
      <c r="Q134" s="497"/>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c r="AN134" s="491"/>
      <c r="AO134" s="491"/>
      <c r="AP134" s="491"/>
      <c r="AQ134" s="26"/>
      <c r="AR134" s="26"/>
      <c r="AS134" s="26"/>
      <c r="AT134" s="26"/>
      <c r="AU134" s="26"/>
      <c r="AV134" s="26"/>
      <c r="AW134" s="26"/>
      <c r="AX134" s="26"/>
      <c r="AY134" s="26"/>
      <c r="AZ134" s="26"/>
      <c r="BA134" s="26"/>
      <c r="BB134" s="26"/>
      <c r="BC134" s="26"/>
      <c r="BD134" s="26"/>
    </row>
    <row r="135" spans="1:57" s="24" customFormat="1" ht="26.1" customHeight="1" x14ac:dyDescent="0.2">
      <c r="A135" s="26"/>
      <c r="B135" s="193">
        <v>3</v>
      </c>
      <c r="C135" s="194"/>
      <c r="D135" s="501">
        <f t="shared" si="24"/>
        <v>0</v>
      </c>
      <c r="E135" s="501"/>
      <c r="F135" s="501"/>
      <c r="G135" s="501"/>
      <c r="H135" s="501"/>
      <c r="I135" s="501"/>
      <c r="J135" s="501"/>
      <c r="K135" s="501"/>
      <c r="L135" s="501"/>
      <c r="M135" s="497"/>
      <c r="N135" s="497"/>
      <c r="O135" s="497"/>
      <c r="P135" s="497"/>
      <c r="Q135" s="497"/>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c r="AN135" s="491"/>
      <c r="AO135" s="491"/>
      <c r="AP135" s="491"/>
      <c r="AQ135" s="26"/>
      <c r="AR135" s="26"/>
      <c r="AS135" s="26"/>
      <c r="AT135" s="26"/>
      <c r="AU135" s="26"/>
      <c r="AV135" s="26"/>
      <c r="AW135" s="26"/>
      <c r="AX135" s="26"/>
      <c r="AY135" s="26"/>
      <c r="AZ135" s="26"/>
      <c r="BA135" s="26"/>
      <c r="BB135" s="26"/>
      <c r="BC135" s="26"/>
      <c r="BD135" s="26"/>
    </row>
    <row r="136" spans="1:57" s="24" customFormat="1" ht="26.1" customHeight="1" x14ac:dyDescent="0.2">
      <c r="A136" s="26"/>
      <c r="B136" s="193">
        <v>4</v>
      </c>
      <c r="C136" s="194"/>
      <c r="D136" s="501">
        <f>D110</f>
        <v>0</v>
      </c>
      <c r="E136" s="501"/>
      <c r="F136" s="501"/>
      <c r="G136" s="501"/>
      <c r="H136" s="501"/>
      <c r="I136" s="501"/>
      <c r="J136" s="501"/>
      <c r="K136" s="501"/>
      <c r="L136" s="501"/>
      <c r="M136" s="497"/>
      <c r="N136" s="497"/>
      <c r="O136" s="497"/>
      <c r="P136" s="497"/>
      <c r="Q136" s="497"/>
      <c r="R136" s="491"/>
      <c r="S136" s="491"/>
      <c r="T136" s="491"/>
      <c r="U136" s="491"/>
      <c r="V136" s="491"/>
      <c r="W136" s="491"/>
      <c r="X136" s="491"/>
      <c r="Y136" s="491"/>
      <c r="Z136" s="491"/>
      <c r="AA136" s="491"/>
      <c r="AB136" s="491"/>
      <c r="AC136" s="491"/>
      <c r="AD136" s="491"/>
      <c r="AE136" s="491"/>
      <c r="AF136" s="491"/>
      <c r="AG136" s="491"/>
      <c r="AH136" s="491"/>
      <c r="AI136" s="491"/>
      <c r="AJ136" s="491"/>
      <c r="AK136" s="491"/>
      <c r="AL136" s="491"/>
      <c r="AM136" s="491"/>
      <c r="AN136" s="491"/>
      <c r="AO136" s="491"/>
      <c r="AP136" s="491"/>
      <c r="AQ136" s="26"/>
      <c r="AR136" s="26"/>
      <c r="AS136" s="26"/>
      <c r="AT136" s="26"/>
      <c r="AU136" s="26"/>
      <c r="AV136" s="26"/>
      <c r="AW136" s="26"/>
      <c r="AX136" s="26"/>
      <c r="AY136" s="26"/>
      <c r="AZ136" s="26"/>
      <c r="BA136" s="26"/>
      <c r="BB136" s="26"/>
      <c r="BC136" s="26"/>
      <c r="BD136" s="26"/>
    </row>
    <row r="137" spans="1:57" s="24" customFormat="1" ht="26.1" customHeight="1" x14ac:dyDescent="0.2">
      <c r="A137" s="26"/>
      <c r="B137" s="193">
        <v>5</v>
      </c>
      <c r="C137" s="194"/>
      <c r="D137" s="498">
        <f t="shared" si="24"/>
        <v>0</v>
      </c>
      <c r="E137" s="499"/>
      <c r="F137" s="499"/>
      <c r="G137" s="499"/>
      <c r="H137" s="499"/>
      <c r="I137" s="499"/>
      <c r="J137" s="499"/>
      <c r="K137" s="499"/>
      <c r="L137" s="500"/>
      <c r="M137" s="497"/>
      <c r="N137" s="497"/>
      <c r="O137" s="497"/>
      <c r="P137" s="497"/>
      <c r="Q137" s="497"/>
      <c r="R137" s="491"/>
      <c r="S137" s="491"/>
      <c r="T137" s="491"/>
      <c r="U137" s="491"/>
      <c r="V137" s="491"/>
      <c r="W137" s="491"/>
      <c r="X137" s="491"/>
      <c r="Y137" s="491"/>
      <c r="Z137" s="491"/>
      <c r="AA137" s="491"/>
      <c r="AB137" s="491"/>
      <c r="AC137" s="491"/>
      <c r="AD137" s="491"/>
      <c r="AE137" s="491"/>
      <c r="AF137" s="491"/>
      <c r="AG137" s="491"/>
      <c r="AH137" s="491"/>
      <c r="AI137" s="491"/>
      <c r="AJ137" s="491"/>
      <c r="AK137" s="491"/>
      <c r="AL137" s="491"/>
      <c r="AM137" s="491"/>
      <c r="AN137" s="491"/>
      <c r="AO137" s="491"/>
      <c r="AP137" s="491"/>
      <c r="AQ137" s="26"/>
      <c r="AR137" s="26"/>
      <c r="AS137" s="26"/>
      <c r="AT137" s="26"/>
      <c r="AU137" s="26"/>
      <c r="AV137" s="26"/>
      <c r="AW137" s="26"/>
      <c r="AX137" s="26"/>
      <c r="AY137" s="26"/>
      <c r="AZ137" s="26"/>
      <c r="BA137" s="26"/>
      <c r="BB137" s="26"/>
      <c r="BC137" s="26"/>
      <c r="BD137" s="26"/>
    </row>
    <row r="138" spans="1:57" s="24" customFormat="1" ht="26.1" customHeight="1" x14ac:dyDescent="0.2">
      <c r="A138" s="26"/>
      <c r="B138" s="193">
        <v>6</v>
      </c>
      <c r="C138" s="194"/>
      <c r="D138" s="498">
        <f t="shared" si="24"/>
        <v>0</v>
      </c>
      <c r="E138" s="499"/>
      <c r="F138" s="499"/>
      <c r="G138" s="499"/>
      <c r="H138" s="499"/>
      <c r="I138" s="499"/>
      <c r="J138" s="499"/>
      <c r="K138" s="499"/>
      <c r="L138" s="500"/>
      <c r="M138" s="497"/>
      <c r="N138" s="497"/>
      <c r="O138" s="497"/>
      <c r="P138" s="497"/>
      <c r="Q138" s="497"/>
      <c r="R138" s="491"/>
      <c r="S138" s="491"/>
      <c r="T138" s="491"/>
      <c r="U138" s="491"/>
      <c r="V138" s="491"/>
      <c r="W138" s="491"/>
      <c r="X138" s="491"/>
      <c r="Y138" s="491"/>
      <c r="Z138" s="491"/>
      <c r="AA138" s="491"/>
      <c r="AB138" s="491"/>
      <c r="AC138" s="491"/>
      <c r="AD138" s="491"/>
      <c r="AE138" s="491"/>
      <c r="AF138" s="491"/>
      <c r="AG138" s="491"/>
      <c r="AH138" s="491"/>
      <c r="AI138" s="491"/>
      <c r="AJ138" s="491"/>
      <c r="AK138" s="491"/>
      <c r="AL138" s="491"/>
      <c r="AM138" s="491"/>
      <c r="AN138" s="491"/>
      <c r="AO138" s="491"/>
      <c r="AP138" s="491"/>
      <c r="AQ138" s="26"/>
      <c r="AR138" s="26"/>
      <c r="AS138" s="26"/>
      <c r="AT138" s="26"/>
      <c r="AU138" s="26"/>
      <c r="AV138" s="26"/>
      <c r="AW138" s="26"/>
      <c r="AX138" s="26"/>
      <c r="AY138" s="26"/>
      <c r="AZ138" s="26"/>
      <c r="BA138" s="26"/>
      <c r="BB138" s="26"/>
      <c r="BC138" s="26"/>
      <c r="BD138" s="26"/>
    </row>
    <row r="139" spans="1:57" s="24" customFormat="1" ht="26.1" customHeight="1" x14ac:dyDescent="0.2">
      <c r="A139" s="26"/>
      <c r="B139" s="193">
        <v>7</v>
      </c>
      <c r="C139" s="194"/>
      <c r="D139" s="498">
        <f t="shared" si="24"/>
        <v>0</v>
      </c>
      <c r="E139" s="499"/>
      <c r="F139" s="499"/>
      <c r="G139" s="499"/>
      <c r="H139" s="499"/>
      <c r="I139" s="499"/>
      <c r="J139" s="499"/>
      <c r="K139" s="499"/>
      <c r="L139" s="500"/>
      <c r="M139" s="497"/>
      <c r="N139" s="497"/>
      <c r="O139" s="497"/>
      <c r="P139" s="497"/>
      <c r="Q139" s="497"/>
      <c r="R139" s="491"/>
      <c r="S139" s="491"/>
      <c r="T139" s="491"/>
      <c r="U139" s="491"/>
      <c r="V139" s="491"/>
      <c r="W139" s="491"/>
      <c r="X139" s="491"/>
      <c r="Y139" s="491"/>
      <c r="Z139" s="491"/>
      <c r="AA139" s="491"/>
      <c r="AB139" s="491"/>
      <c r="AC139" s="491"/>
      <c r="AD139" s="491"/>
      <c r="AE139" s="491"/>
      <c r="AF139" s="491"/>
      <c r="AG139" s="491"/>
      <c r="AH139" s="491"/>
      <c r="AI139" s="491"/>
      <c r="AJ139" s="491"/>
      <c r="AK139" s="491"/>
      <c r="AL139" s="491"/>
      <c r="AM139" s="491"/>
      <c r="AN139" s="491"/>
      <c r="AO139" s="491"/>
      <c r="AP139" s="491"/>
      <c r="AQ139" s="26"/>
      <c r="AR139" s="26"/>
      <c r="AS139" s="26"/>
      <c r="AT139" s="26"/>
      <c r="AU139" s="26"/>
      <c r="AV139" s="26"/>
      <c r="AW139" s="26"/>
      <c r="AX139" s="26"/>
      <c r="AY139" s="26"/>
      <c r="AZ139" s="26"/>
      <c r="BA139" s="26"/>
      <c r="BB139" s="26"/>
      <c r="BC139" s="26"/>
      <c r="BD139" s="26"/>
    </row>
    <row r="140" spans="1:57" s="24" customFormat="1" ht="26.1" customHeight="1" x14ac:dyDescent="0.2">
      <c r="A140" s="26"/>
      <c r="B140" s="193">
        <v>8</v>
      </c>
      <c r="C140" s="194"/>
      <c r="D140" s="498">
        <f t="shared" si="24"/>
        <v>0</v>
      </c>
      <c r="E140" s="499"/>
      <c r="F140" s="499"/>
      <c r="G140" s="499"/>
      <c r="H140" s="499"/>
      <c r="I140" s="499"/>
      <c r="J140" s="499"/>
      <c r="K140" s="499"/>
      <c r="L140" s="500"/>
      <c r="M140" s="497"/>
      <c r="N140" s="497"/>
      <c r="O140" s="497"/>
      <c r="P140" s="497"/>
      <c r="Q140" s="497"/>
      <c r="R140" s="491"/>
      <c r="S140" s="491"/>
      <c r="T140" s="491"/>
      <c r="U140" s="491"/>
      <c r="V140" s="491"/>
      <c r="W140" s="491"/>
      <c r="X140" s="491"/>
      <c r="Y140" s="491"/>
      <c r="Z140" s="491"/>
      <c r="AA140" s="491"/>
      <c r="AB140" s="491"/>
      <c r="AC140" s="491"/>
      <c r="AD140" s="491"/>
      <c r="AE140" s="491"/>
      <c r="AF140" s="491"/>
      <c r="AG140" s="491"/>
      <c r="AH140" s="491"/>
      <c r="AI140" s="491"/>
      <c r="AJ140" s="491"/>
      <c r="AK140" s="491"/>
      <c r="AL140" s="491"/>
      <c r="AM140" s="491"/>
      <c r="AN140" s="491"/>
      <c r="AO140" s="491"/>
      <c r="AP140" s="491"/>
      <c r="AQ140" s="26"/>
      <c r="AR140" s="26"/>
      <c r="AS140" s="26"/>
      <c r="AT140" s="26"/>
      <c r="AU140" s="26"/>
      <c r="AV140" s="26"/>
      <c r="AW140" s="26"/>
      <c r="AX140" s="26"/>
      <c r="AY140" s="26"/>
      <c r="AZ140" s="26"/>
      <c r="BA140" s="26"/>
      <c r="BB140" s="26"/>
      <c r="BC140" s="26"/>
      <c r="BD140" s="26"/>
    </row>
    <row r="141" spans="1:57" s="24" customFormat="1" ht="26.1" customHeight="1" x14ac:dyDescent="0.2">
      <c r="A141" s="26"/>
      <c r="B141" s="193">
        <v>9</v>
      </c>
      <c r="C141" s="194"/>
      <c r="D141" s="498">
        <f t="shared" si="24"/>
        <v>0</v>
      </c>
      <c r="E141" s="499"/>
      <c r="F141" s="499"/>
      <c r="G141" s="499"/>
      <c r="H141" s="499"/>
      <c r="I141" s="499"/>
      <c r="J141" s="499"/>
      <c r="K141" s="499"/>
      <c r="L141" s="500"/>
      <c r="M141" s="497"/>
      <c r="N141" s="497"/>
      <c r="O141" s="497"/>
      <c r="P141" s="497"/>
      <c r="Q141" s="497"/>
      <c r="R141" s="491"/>
      <c r="S141" s="491"/>
      <c r="T141" s="491"/>
      <c r="U141" s="491"/>
      <c r="V141" s="491"/>
      <c r="W141" s="491"/>
      <c r="X141" s="491"/>
      <c r="Y141" s="491"/>
      <c r="Z141" s="491"/>
      <c r="AA141" s="491"/>
      <c r="AB141" s="491"/>
      <c r="AC141" s="491"/>
      <c r="AD141" s="491"/>
      <c r="AE141" s="491"/>
      <c r="AF141" s="491"/>
      <c r="AG141" s="491"/>
      <c r="AH141" s="491"/>
      <c r="AI141" s="491"/>
      <c r="AJ141" s="491"/>
      <c r="AK141" s="491"/>
      <c r="AL141" s="491"/>
      <c r="AM141" s="491"/>
      <c r="AN141" s="491"/>
      <c r="AO141" s="491"/>
      <c r="AP141" s="491"/>
      <c r="AQ141" s="26"/>
      <c r="AR141" s="26"/>
      <c r="AS141" s="26"/>
      <c r="AT141" s="26"/>
      <c r="AU141" s="26"/>
      <c r="AV141" s="26"/>
      <c r="AW141" s="26"/>
      <c r="AX141" s="26"/>
      <c r="AY141" s="26"/>
      <c r="AZ141" s="26"/>
      <c r="BA141" s="26"/>
      <c r="BB141" s="26"/>
      <c r="BC141" s="26"/>
      <c r="BD141" s="26"/>
    </row>
    <row r="142" spans="1:57" s="24" customFormat="1" ht="26.1" customHeight="1" x14ac:dyDescent="0.2">
      <c r="A142" s="26"/>
      <c r="B142" s="193">
        <v>10</v>
      </c>
      <c r="C142" s="194"/>
      <c r="D142" s="498">
        <f t="shared" si="24"/>
        <v>0</v>
      </c>
      <c r="E142" s="499"/>
      <c r="F142" s="499"/>
      <c r="G142" s="499"/>
      <c r="H142" s="499"/>
      <c r="I142" s="499"/>
      <c r="J142" s="499"/>
      <c r="K142" s="499"/>
      <c r="L142" s="500"/>
      <c r="M142" s="497"/>
      <c r="N142" s="497"/>
      <c r="O142" s="497"/>
      <c r="P142" s="497"/>
      <c r="Q142" s="497"/>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26"/>
      <c r="AR142" s="26"/>
      <c r="AS142" s="26"/>
      <c r="AT142" s="26"/>
      <c r="AU142" s="26"/>
      <c r="AV142" s="26"/>
      <c r="AW142" s="26"/>
      <c r="AX142" s="26"/>
      <c r="AY142" s="26"/>
      <c r="AZ142" s="26"/>
      <c r="BA142" s="26"/>
      <c r="BB142" s="26"/>
      <c r="BC142" s="26"/>
      <c r="BD142" s="26"/>
    </row>
    <row r="143" spans="1:57" s="24" customFormat="1" ht="15"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1:57" s="24" customFormat="1" ht="15"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1:61" s="24" customFormat="1" ht="15"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1:61" s="24" customFormat="1" ht="15" customHeight="1" x14ac:dyDescent="0.2">
      <c r="A146" s="26"/>
      <c r="B146" s="181" t="s">
        <v>146</v>
      </c>
      <c r="C146" s="181"/>
      <c r="D146" s="181"/>
      <c r="E146" s="181"/>
      <c r="F146" s="181"/>
      <c r="G146" s="181"/>
      <c r="H146" s="181"/>
      <c r="I146" s="181"/>
      <c r="J146" s="181"/>
      <c r="K146" s="181"/>
      <c r="L146" s="181"/>
      <c r="M146" s="182"/>
      <c r="N146" s="161" t="s">
        <v>58</v>
      </c>
      <c r="O146" s="161"/>
      <c r="P146" s="161"/>
      <c r="Q146" s="161"/>
      <c r="R146" s="161"/>
      <c r="S146" s="187" t="e">
        <f>SUM(AO150:AR173)*$BC$15</f>
        <v>#DIV/0!</v>
      </c>
      <c r="T146" s="187"/>
      <c r="U146" s="187"/>
      <c r="V146" s="187"/>
      <c r="W146" s="187"/>
      <c r="X146" s="187"/>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1:61" s="24" customFormat="1" ht="15" customHeight="1" x14ac:dyDescent="0.2">
      <c r="A147" s="26"/>
      <c r="B147" s="8"/>
      <c r="C147" s="188" t="s">
        <v>147</v>
      </c>
      <c r="D147" s="188"/>
      <c r="E147" s="188"/>
      <c r="F147" s="188"/>
      <c r="G147" s="188"/>
      <c r="H147" s="188"/>
      <c r="I147" s="188"/>
      <c r="J147" s="188"/>
      <c r="K147" s="188"/>
      <c r="L147" s="188"/>
      <c r="M147" s="188"/>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26"/>
      <c r="BE147" s="26"/>
    </row>
    <row r="148" spans="1:61" s="24" customFormat="1" ht="15" customHeight="1" x14ac:dyDescent="0.2">
      <c r="A148" s="26"/>
      <c r="B148" s="8"/>
      <c r="C148" s="1"/>
      <c r="D148" s="1"/>
      <c r="E148" s="1"/>
      <c r="F148" s="1"/>
      <c r="G148" s="1"/>
      <c r="H148" s="1"/>
      <c r="I148" s="1"/>
      <c r="J148" s="1"/>
      <c r="K148" s="1"/>
      <c r="L148" s="1"/>
      <c r="M148" s="1"/>
      <c r="O148" s="193" t="s">
        <v>148</v>
      </c>
      <c r="P148" s="256"/>
      <c r="Q148" s="256"/>
      <c r="R148" s="256"/>
      <c r="S148" s="256"/>
      <c r="T148" s="194"/>
      <c r="U148" s="193" t="s">
        <v>149</v>
      </c>
      <c r="V148" s="256"/>
      <c r="W148" s="256"/>
      <c r="X148" s="194"/>
      <c r="Y148" s="1"/>
      <c r="Z148" s="1"/>
      <c r="AA148" s="1"/>
      <c r="AB148" s="1"/>
      <c r="AC148" s="1"/>
      <c r="AD148" s="1"/>
      <c r="AE148" s="1"/>
      <c r="AF148" s="1"/>
      <c r="AG148" s="1"/>
      <c r="AH148" s="1"/>
      <c r="AI148" s="1"/>
      <c r="AJ148" s="1"/>
      <c r="AK148" s="1"/>
      <c r="AL148" s="1"/>
      <c r="AM148" s="1"/>
      <c r="AN148" s="1"/>
      <c r="AO148" s="1"/>
      <c r="AP148" s="1"/>
      <c r="AQ148" s="1"/>
      <c r="AR148" s="1"/>
      <c r="AS148" s="1"/>
      <c r="AT148" s="1"/>
      <c r="AU148" s="1"/>
      <c r="AW148" s="193" t="s">
        <v>150</v>
      </c>
      <c r="AX148" s="256"/>
      <c r="AY148" s="256"/>
      <c r="AZ148" s="256"/>
      <c r="BA148" s="256"/>
      <c r="BB148" s="256"/>
      <c r="BC148" s="256"/>
      <c r="BD148" s="194"/>
      <c r="BE148" s="26"/>
    </row>
    <row r="149" spans="1:61" s="24" customFormat="1" ht="15" customHeight="1" x14ac:dyDescent="0.2">
      <c r="A149" s="26"/>
      <c r="B149" s="286"/>
      <c r="C149" s="286"/>
      <c r="D149" s="177" t="s">
        <v>151</v>
      </c>
      <c r="E149" s="177"/>
      <c r="F149" s="177"/>
      <c r="G149" s="177"/>
      <c r="H149" s="177"/>
      <c r="I149" s="177"/>
      <c r="J149" s="177"/>
      <c r="K149" s="177"/>
      <c r="L149" s="177"/>
      <c r="M149" s="177"/>
      <c r="N149" s="177"/>
      <c r="O149" s="177" t="s">
        <v>152</v>
      </c>
      <c r="P149" s="177"/>
      <c r="Q149" s="177"/>
      <c r="R149" s="177" t="s">
        <v>153</v>
      </c>
      <c r="S149" s="177"/>
      <c r="T149" s="177"/>
      <c r="U149" s="177" t="s">
        <v>154</v>
      </c>
      <c r="V149" s="177"/>
      <c r="W149" s="177"/>
      <c r="X149" s="177"/>
      <c r="Y149" s="177" t="s">
        <v>11</v>
      </c>
      <c r="Z149" s="177"/>
      <c r="AA149" s="177"/>
      <c r="AB149" s="177"/>
      <c r="AC149" s="193" t="s">
        <v>155</v>
      </c>
      <c r="AD149" s="256"/>
      <c r="AE149" s="256"/>
      <c r="AF149" s="194"/>
      <c r="AG149" s="124" t="s">
        <v>156</v>
      </c>
      <c r="AH149" s="125"/>
      <c r="AI149" s="125"/>
      <c r="AJ149" s="126"/>
      <c r="AK149" s="124" t="s">
        <v>157</v>
      </c>
      <c r="AL149" s="125"/>
      <c r="AM149" s="125"/>
      <c r="AN149" s="126"/>
      <c r="AO149" s="124" t="s">
        <v>158</v>
      </c>
      <c r="AP149" s="125"/>
      <c r="AQ149" s="125"/>
      <c r="AR149" s="126"/>
      <c r="AS149" s="124" t="s">
        <v>159</v>
      </c>
      <c r="AT149" s="125"/>
      <c r="AU149" s="125"/>
      <c r="AV149" s="126"/>
      <c r="AW149" s="193" t="s">
        <v>160</v>
      </c>
      <c r="AX149" s="256"/>
      <c r="AY149" s="256"/>
      <c r="AZ149" s="194"/>
      <c r="BA149" s="193" t="s">
        <v>5</v>
      </c>
      <c r="BB149" s="256"/>
      <c r="BC149" s="256"/>
      <c r="BD149" s="194"/>
      <c r="BE149" s="26"/>
      <c r="BF149" s="26"/>
    </row>
    <row r="150" spans="1:61" s="24" customFormat="1" ht="15" customHeight="1" x14ac:dyDescent="0.2">
      <c r="A150" s="26"/>
      <c r="B150" s="193">
        <v>1</v>
      </c>
      <c r="C150" s="194"/>
      <c r="D150" s="490"/>
      <c r="E150" s="490"/>
      <c r="F150" s="490"/>
      <c r="G150" s="490"/>
      <c r="H150" s="490"/>
      <c r="I150" s="490"/>
      <c r="J150" s="490"/>
      <c r="K150" s="490"/>
      <c r="L150" s="490"/>
      <c r="M150" s="490"/>
      <c r="N150" s="490"/>
      <c r="O150" s="398"/>
      <c r="P150" s="398"/>
      <c r="Q150" s="398"/>
      <c r="R150" s="398"/>
      <c r="S150" s="398"/>
      <c r="T150" s="398"/>
      <c r="U150" s="448"/>
      <c r="V150" s="448"/>
      <c r="W150" s="448"/>
      <c r="X150" s="448"/>
      <c r="Y150" s="448"/>
      <c r="Z150" s="448"/>
      <c r="AA150" s="448"/>
      <c r="AB150" s="448"/>
      <c r="AC150" s="465"/>
      <c r="AD150" s="466"/>
      <c r="AE150" s="466"/>
      <c r="AF150" s="467"/>
      <c r="AG150" s="459"/>
      <c r="AH150" s="460"/>
      <c r="AI150" s="460"/>
      <c r="AJ150" s="461"/>
      <c r="AK150" s="456" t="str">
        <f>IF(U150="","",AC150+AG150)</f>
        <v/>
      </c>
      <c r="AL150" s="457"/>
      <c r="AM150" s="457"/>
      <c r="AN150" s="458"/>
      <c r="AO150" s="456" t="str">
        <f>IF(U150="","",AK150-AS150)</f>
        <v/>
      </c>
      <c r="AP150" s="457"/>
      <c r="AQ150" s="457"/>
      <c r="AR150" s="458"/>
      <c r="AS150" s="450"/>
      <c r="AT150" s="451"/>
      <c r="AU150" s="451"/>
      <c r="AV150" s="452"/>
      <c r="AW150" s="445"/>
      <c r="AX150" s="446"/>
      <c r="AY150" s="446"/>
      <c r="AZ150" s="447"/>
      <c r="BA150" s="445"/>
      <c r="BB150" s="446"/>
      <c r="BC150" s="446"/>
      <c r="BD150" s="447"/>
      <c r="BE150" s="26"/>
      <c r="BF150" s="26"/>
    </row>
    <row r="151" spans="1:61" s="24" customFormat="1" ht="15" customHeight="1" x14ac:dyDescent="0.2">
      <c r="A151" s="26"/>
      <c r="B151" s="193">
        <v>2</v>
      </c>
      <c r="C151" s="194">
        <v>2</v>
      </c>
      <c r="D151" s="490"/>
      <c r="E151" s="490"/>
      <c r="F151" s="490"/>
      <c r="G151" s="490"/>
      <c r="H151" s="490"/>
      <c r="I151" s="490"/>
      <c r="J151" s="490"/>
      <c r="K151" s="490"/>
      <c r="L151" s="490"/>
      <c r="M151" s="490"/>
      <c r="N151" s="490"/>
      <c r="O151" s="398"/>
      <c r="P151" s="398"/>
      <c r="Q151" s="398"/>
      <c r="R151" s="398"/>
      <c r="S151" s="398"/>
      <c r="T151" s="398"/>
      <c r="U151" s="448"/>
      <c r="V151" s="448"/>
      <c r="W151" s="448"/>
      <c r="X151" s="448"/>
      <c r="Y151" s="448"/>
      <c r="Z151" s="448"/>
      <c r="AA151" s="448"/>
      <c r="AB151" s="448"/>
      <c r="AC151" s="465"/>
      <c r="AD151" s="466"/>
      <c r="AE151" s="466"/>
      <c r="AF151" s="467"/>
      <c r="AG151" s="459"/>
      <c r="AH151" s="460"/>
      <c r="AI151" s="460"/>
      <c r="AJ151" s="461"/>
      <c r="AK151" s="456" t="str">
        <f>IF(U151="","",AC151+AG151)</f>
        <v/>
      </c>
      <c r="AL151" s="457"/>
      <c r="AM151" s="457"/>
      <c r="AN151" s="458"/>
      <c r="AO151" s="456" t="str">
        <f>IF(U151="","",AK151-AS151)</f>
        <v/>
      </c>
      <c r="AP151" s="457"/>
      <c r="AQ151" s="457"/>
      <c r="AR151" s="458"/>
      <c r="AS151" s="450"/>
      <c r="AT151" s="451"/>
      <c r="AU151" s="451"/>
      <c r="AV151" s="452"/>
      <c r="AW151" s="445"/>
      <c r="AX151" s="446"/>
      <c r="AY151" s="446"/>
      <c r="AZ151" s="447"/>
      <c r="BA151" s="445"/>
      <c r="BB151" s="446"/>
      <c r="BC151" s="446"/>
      <c r="BD151" s="447"/>
      <c r="BE151" s="26"/>
      <c r="BF151" s="26"/>
    </row>
    <row r="152" spans="1:61" s="24" customFormat="1" ht="15" customHeight="1" x14ac:dyDescent="0.2">
      <c r="A152" s="26"/>
      <c r="B152" s="193">
        <v>3</v>
      </c>
      <c r="C152" s="194"/>
      <c r="D152" s="490"/>
      <c r="E152" s="490"/>
      <c r="F152" s="490"/>
      <c r="G152" s="490"/>
      <c r="H152" s="490"/>
      <c r="I152" s="490"/>
      <c r="J152" s="490"/>
      <c r="K152" s="490"/>
      <c r="L152" s="490"/>
      <c r="M152" s="490"/>
      <c r="N152" s="490"/>
      <c r="O152" s="398"/>
      <c r="P152" s="398"/>
      <c r="Q152" s="398"/>
      <c r="R152" s="398"/>
      <c r="S152" s="398"/>
      <c r="T152" s="398"/>
      <c r="U152" s="448"/>
      <c r="V152" s="448"/>
      <c r="W152" s="448"/>
      <c r="X152" s="448"/>
      <c r="Y152" s="448"/>
      <c r="Z152" s="448"/>
      <c r="AA152" s="448"/>
      <c r="AB152" s="448"/>
      <c r="AC152" s="465"/>
      <c r="AD152" s="466"/>
      <c r="AE152" s="466"/>
      <c r="AF152" s="467"/>
      <c r="AG152" s="459"/>
      <c r="AH152" s="460"/>
      <c r="AI152" s="460"/>
      <c r="AJ152" s="461"/>
      <c r="AK152" s="456" t="str">
        <f t="shared" ref="AK152:AK154" si="25">IF(U152="","",AC152+AG152)</f>
        <v/>
      </c>
      <c r="AL152" s="457"/>
      <c r="AM152" s="457"/>
      <c r="AN152" s="458"/>
      <c r="AO152" s="456" t="str">
        <f t="shared" ref="AO152:AO154" si="26">IF(U152="","",AK152-AS152)</f>
        <v/>
      </c>
      <c r="AP152" s="457"/>
      <c r="AQ152" s="457"/>
      <c r="AR152" s="458"/>
      <c r="AS152" s="450"/>
      <c r="AT152" s="451"/>
      <c r="AU152" s="451"/>
      <c r="AV152" s="452"/>
      <c r="AW152" s="445"/>
      <c r="AX152" s="446"/>
      <c r="AY152" s="446"/>
      <c r="AZ152" s="447"/>
      <c r="BA152" s="445"/>
      <c r="BB152" s="446"/>
      <c r="BC152" s="446"/>
      <c r="BD152" s="447"/>
      <c r="BE152" s="26"/>
      <c r="BF152" s="26"/>
    </row>
    <row r="153" spans="1:61" s="24" customFormat="1" ht="15" customHeight="1" x14ac:dyDescent="0.2">
      <c r="A153" s="26"/>
      <c r="B153" s="193">
        <v>4</v>
      </c>
      <c r="C153" s="194">
        <v>2</v>
      </c>
      <c r="D153" s="490"/>
      <c r="E153" s="490"/>
      <c r="F153" s="490"/>
      <c r="G153" s="490"/>
      <c r="H153" s="490"/>
      <c r="I153" s="490"/>
      <c r="J153" s="490"/>
      <c r="K153" s="490"/>
      <c r="L153" s="490"/>
      <c r="M153" s="490"/>
      <c r="N153" s="490"/>
      <c r="O153" s="398"/>
      <c r="P153" s="398"/>
      <c r="Q153" s="398"/>
      <c r="R153" s="398"/>
      <c r="S153" s="398"/>
      <c r="T153" s="398"/>
      <c r="U153" s="448"/>
      <c r="V153" s="448"/>
      <c r="W153" s="448"/>
      <c r="X153" s="448"/>
      <c r="Y153" s="448"/>
      <c r="Z153" s="448"/>
      <c r="AA153" s="448"/>
      <c r="AB153" s="448"/>
      <c r="AC153" s="465"/>
      <c r="AD153" s="466"/>
      <c r="AE153" s="466"/>
      <c r="AF153" s="467"/>
      <c r="AG153" s="459"/>
      <c r="AH153" s="460"/>
      <c r="AI153" s="460"/>
      <c r="AJ153" s="461"/>
      <c r="AK153" s="456" t="str">
        <f t="shared" si="25"/>
        <v/>
      </c>
      <c r="AL153" s="457"/>
      <c r="AM153" s="457"/>
      <c r="AN153" s="458"/>
      <c r="AO153" s="456" t="str">
        <f t="shared" si="26"/>
        <v/>
      </c>
      <c r="AP153" s="457"/>
      <c r="AQ153" s="457"/>
      <c r="AR153" s="458"/>
      <c r="AS153" s="450"/>
      <c r="AT153" s="451"/>
      <c r="AU153" s="451"/>
      <c r="AV153" s="452"/>
      <c r="AW153" s="445"/>
      <c r="AX153" s="446"/>
      <c r="AY153" s="446"/>
      <c r="AZ153" s="447"/>
      <c r="BA153" s="445"/>
      <c r="BB153" s="446"/>
      <c r="BC153" s="446"/>
      <c r="BD153" s="447"/>
      <c r="BE153" s="26"/>
      <c r="BF153" s="26"/>
    </row>
    <row r="154" spans="1:61" s="24" customFormat="1" ht="15" customHeight="1" x14ac:dyDescent="0.2">
      <c r="A154" s="26"/>
      <c r="B154" s="193">
        <v>5</v>
      </c>
      <c r="C154" s="194"/>
      <c r="D154" s="490"/>
      <c r="E154" s="490"/>
      <c r="F154" s="490"/>
      <c r="G154" s="490"/>
      <c r="H154" s="490"/>
      <c r="I154" s="490"/>
      <c r="J154" s="490"/>
      <c r="K154" s="490"/>
      <c r="L154" s="490"/>
      <c r="M154" s="490"/>
      <c r="N154" s="490"/>
      <c r="O154" s="398"/>
      <c r="P154" s="398"/>
      <c r="Q154" s="398"/>
      <c r="R154" s="398"/>
      <c r="S154" s="398"/>
      <c r="T154" s="398"/>
      <c r="U154" s="448"/>
      <c r="V154" s="448"/>
      <c r="W154" s="448"/>
      <c r="X154" s="448"/>
      <c r="Y154" s="448"/>
      <c r="Z154" s="448"/>
      <c r="AA154" s="448"/>
      <c r="AB154" s="448"/>
      <c r="AC154" s="465"/>
      <c r="AD154" s="466"/>
      <c r="AE154" s="466"/>
      <c r="AF154" s="467"/>
      <c r="AG154" s="459"/>
      <c r="AH154" s="460"/>
      <c r="AI154" s="460"/>
      <c r="AJ154" s="461"/>
      <c r="AK154" s="456" t="str">
        <f t="shared" si="25"/>
        <v/>
      </c>
      <c r="AL154" s="457"/>
      <c r="AM154" s="457"/>
      <c r="AN154" s="458"/>
      <c r="AO154" s="456" t="str">
        <f t="shared" si="26"/>
        <v/>
      </c>
      <c r="AP154" s="457"/>
      <c r="AQ154" s="457"/>
      <c r="AR154" s="458"/>
      <c r="AS154" s="450"/>
      <c r="AT154" s="451"/>
      <c r="AU154" s="451"/>
      <c r="AV154" s="452"/>
      <c r="AW154" s="445"/>
      <c r="AX154" s="446"/>
      <c r="AY154" s="446"/>
      <c r="AZ154" s="447"/>
      <c r="BA154" s="445"/>
      <c r="BB154" s="446"/>
      <c r="BC154" s="446"/>
      <c r="BD154" s="447"/>
      <c r="BE154" s="26"/>
      <c r="BF154" s="26"/>
    </row>
    <row r="155" spans="1:61" s="24" customFormat="1" ht="15" customHeight="1" x14ac:dyDescent="0.2">
      <c r="A155" s="26"/>
      <c r="B155" s="193">
        <v>6</v>
      </c>
      <c r="C155" s="194">
        <v>2</v>
      </c>
      <c r="D155" s="490"/>
      <c r="E155" s="490"/>
      <c r="F155" s="490"/>
      <c r="G155" s="490"/>
      <c r="H155" s="490"/>
      <c r="I155" s="490"/>
      <c r="J155" s="490"/>
      <c r="K155" s="490"/>
      <c r="L155" s="490"/>
      <c r="M155" s="490"/>
      <c r="N155" s="490"/>
      <c r="O155" s="398"/>
      <c r="P155" s="398"/>
      <c r="Q155" s="398"/>
      <c r="R155" s="398"/>
      <c r="S155" s="398"/>
      <c r="T155" s="398"/>
      <c r="U155" s="448"/>
      <c r="V155" s="448"/>
      <c r="W155" s="448"/>
      <c r="X155" s="448"/>
      <c r="Y155" s="448"/>
      <c r="Z155" s="448"/>
      <c r="AA155" s="448"/>
      <c r="AB155" s="448"/>
      <c r="AC155" s="465"/>
      <c r="AD155" s="466"/>
      <c r="AE155" s="466"/>
      <c r="AF155" s="467"/>
      <c r="AG155" s="459"/>
      <c r="AH155" s="460"/>
      <c r="AI155" s="460"/>
      <c r="AJ155" s="461"/>
      <c r="AK155" s="456" t="str">
        <f>IF(U155="","",AC155+AG155)</f>
        <v/>
      </c>
      <c r="AL155" s="457"/>
      <c r="AM155" s="457"/>
      <c r="AN155" s="458"/>
      <c r="AO155" s="456" t="str">
        <f>IF(U155="","",AK155-AS155)</f>
        <v/>
      </c>
      <c r="AP155" s="457"/>
      <c r="AQ155" s="457"/>
      <c r="AR155" s="458"/>
      <c r="AS155" s="450"/>
      <c r="AT155" s="451"/>
      <c r="AU155" s="451"/>
      <c r="AV155" s="452"/>
      <c r="AW155" s="445"/>
      <c r="AX155" s="446"/>
      <c r="AY155" s="446"/>
      <c r="AZ155" s="447"/>
      <c r="BA155" s="445"/>
      <c r="BB155" s="446"/>
      <c r="BC155" s="446"/>
      <c r="BD155" s="447"/>
      <c r="BE155" s="26"/>
      <c r="BF155" s="26"/>
    </row>
    <row r="156" spans="1:61" s="24" customFormat="1" ht="15" customHeight="1" x14ac:dyDescent="0.2">
      <c r="A156" s="26"/>
      <c r="B156" s="193">
        <v>7</v>
      </c>
      <c r="C156" s="194"/>
      <c r="D156" s="490"/>
      <c r="E156" s="490"/>
      <c r="F156" s="490"/>
      <c r="G156" s="490"/>
      <c r="H156" s="490"/>
      <c r="I156" s="490"/>
      <c r="J156" s="490"/>
      <c r="K156" s="490"/>
      <c r="L156" s="490"/>
      <c r="M156" s="490"/>
      <c r="N156" s="490"/>
      <c r="O156" s="398"/>
      <c r="P156" s="398"/>
      <c r="Q156" s="398"/>
      <c r="R156" s="398"/>
      <c r="S156" s="398"/>
      <c r="T156" s="398"/>
      <c r="U156" s="448"/>
      <c r="V156" s="448"/>
      <c r="W156" s="448"/>
      <c r="X156" s="448"/>
      <c r="Y156" s="448"/>
      <c r="Z156" s="448"/>
      <c r="AA156" s="448"/>
      <c r="AB156" s="448"/>
      <c r="AC156" s="465"/>
      <c r="AD156" s="466"/>
      <c r="AE156" s="466"/>
      <c r="AF156" s="467"/>
      <c r="AG156" s="459"/>
      <c r="AH156" s="460"/>
      <c r="AI156" s="460"/>
      <c r="AJ156" s="461"/>
      <c r="AK156" s="456" t="str">
        <f t="shared" ref="AK156:AK159" si="27">IF(U156="","",AC156+AG156)</f>
        <v/>
      </c>
      <c r="AL156" s="457"/>
      <c r="AM156" s="457"/>
      <c r="AN156" s="458"/>
      <c r="AO156" s="456" t="str">
        <f t="shared" ref="AO156:AO159" si="28">IF(U156="","",AK156-AS156)</f>
        <v/>
      </c>
      <c r="AP156" s="457"/>
      <c r="AQ156" s="457"/>
      <c r="AR156" s="458"/>
      <c r="AS156" s="450"/>
      <c r="AT156" s="451"/>
      <c r="AU156" s="451"/>
      <c r="AV156" s="452"/>
      <c r="AW156" s="445"/>
      <c r="AX156" s="446"/>
      <c r="AY156" s="446"/>
      <c r="AZ156" s="447"/>
      <c r="BA156" s="445"/>
      <c r="BB156" s="446"/>
      <c r="BC156" s="446"/>
      <c r="BD156" s="447"/>
      <c r="BE156" s="26"/>
      <c r="BF156" s="26"/>
    </row>
    <row r="157" spans="1:61" s="24" customFormat="1" ht="15" customHeight="1" x14ac:dyDescent="0.2">
      <c r="A157" s="26"/>
      <c r="B157" s="193">
        <v>8</v>
      </c>
      <c r="C157" s="194">
        <v>2</v>
      </c>
      <c r="D157" s="490"/>
      <c r="E157" s="490"/>
      <c r="F157" s="490"/>
      <c r="G157" s="490"/>
      <c r="H157" s="490"/>
      <c r="I157" s="490"/>
      <c r="J157" s="490"/>
      <c r="K157" s="490"/>
      <c r="L157" s="490"/>
      <c r="M157" s="490"/>
      <c r="N157" s="490"/>
      <c r="O157" s="398"/>
      <c r="P157" s="398"/>
      <c r="Q157" s="398"/>
      <c r="R157" s="398"/>
      <c r="S157" s="398"/>
      <c r="T157" s="398"/>
      <c r="U157" s="448"/>
      <c r="V157" s="448"/>
      <c r="W157" s="448"/>
      <c r="X157" s="448"/>
      <c r="Y157" s="448"/>
      <c r="Z157" s="448"/>
      <c r="AA157" s="448"/>
      <c r="AB157" s="448"/>
      <c r="AC157" s="465"/>
      <c r="AD157" s="466"/>
      <c r="AE157" s="466"/>
      <c r="AF157" s="467"/>
      <c r="AG157" s="459"/>
      <c r="AH157" s="460"/>
      <c r="AI157" s="460"/>
      <c r="AJ157" s="461"/>
      <c r="AK157" s="456" t="str">
        <f t="shared" si="27"/>
        <v/>
      </c>
      <c r="AL157" s="457"/>
      <c r="AM157" s="457"/>
      <c r="AN157" s="458"/>
      <c r="AO157" s="456" t="str">
        <f t="shared" si="28"/>
        <v/>
      </c>
      <c r="AP157" s="457"/>
      <c r="AQ157" s="457"/>
      <c r="AR157" s="458"/>
      <c r="AS157" s="450"/>
      <c r="AT157" s="451"/>
      <c r="AU157" s="451"/>
      <c r="AV157" s="452"/>
      <c r="AW157" s="445"/>
      <c r="AX157" s="446"/>
      <c r="AY157" s="446"/>
      <c r="AZ157" s="447"/>
      <c r="BA157" s="445"/>
      <c r="BB157" s="446"/>
      <c r="BC157" s="446"/>
      <c r="BD157" s="447"/>
      <c r="BE157" s="26"/>
      <c r="BF157" s="26"/>
    </row>
    <row r="158" spans="1:61" s="24" customFormat="1" ht="15" customHeight="1" x14ac:dyDescent="0.2">
      <c r="A158" s="26"/>
      <c r="B158" s="193">
        <v>9</v>
      </c>
      <c r="C158" s="194"/>
      <c r="D158" s="490"/>
      <c r="E158" s="490"/>
      <c r="F158" s="490"/>
      <c r="G158" s="490"/>
      <c r="H158" s="490"/>
      <c r="I158" s="490"/>
      <c r="J158" s="490"/>
      <c r="K158" s="490"/>
      <c r="L158" s="490"/>
      <c r="M158" s="490"/>
      <c r="N158" s="490"/>
      <c r="O158" s="398"/>
      <c r="P158" s="398"/>
      <c r="Q158" s="398"/>
      <c r="R158" s="398"/>
      <c r="S158" s="398"/>
      <c r="T158" s="398"/>
      <c r="U158" s="448"/>
      <c r="V158" s="448"/>
      <c r="W158" s="448"/>
      <c r="X158" s="448"/>
      <c r="Y158" s="448"/>
      <c r="Z158" s="448"/>
      <c r="AA158" s="448"/>
      <c r="AB158" s="448"/>
      <c r="AC158" s="465"/>
      <c r="AD158" s="466"/>
      <c r="AE158" s="466"/>
      <c r="AF158" s="467"/>
      <c r="AG158" s="459"/>
      <c r="AH158" s="460"/>
      <c r="AI158" s="460"/>
      <c r="AJ158" s="461"/>
      <c r="AK158" s="456" t="str">
        <f t="shared" si="27"/>
        <v/>
      </c>
      <c r="AL158" s="457"/>
      <c r="AM158" s="457"/>
      <c r="AN158" s="458"/>
      <c r="AO158" s="456" t="str">
        <f t="shared" si="28"/>
        <v/>
      </c>
      <c r="AP158" s="457"/>
      <c r="AQ158" s="457"/>
      <c r="AR158" s="458"/>
      <c r="AS158" s="450"/>
      <c r="AT158" s="451"/>
      <c r="AU158" s="451"/>
      <c r="AV158" s="452"/>
      <c r="AW158" s="445"/>
      <c r="AX158" s="446"/>
      <c r="AY158" s="446"/>
      <c r="AZ158" s="447"/>
      <c r="BA158" s="445"/>
      <c r="BB158" s="446"/>
      <c r="BC158" s="446"/>
      <c r="BD158" s="447"/>
      <c r="BE158" s="26"/>
      <c r="BF158" s="26"/>
    </row>
    <row r="159" spans="1:61" s="24" customFormat="1" ht="15" customHeight="1" x14ac:dyDescent="0.2">
      <c r="A159" s="26"/>
      <c r="B159" s="193">
        <v>10</v>
      </c>
      <c r="C159" s="194">
        <v>2</v>
      </c>
      <c r="D159" s="490"/>
      <c r="E159" s="490"/>
      <c r="F159" s="490"/>
      <c r="G159" s="490"/>
      <c r="H159" s="490"/>
      <c r="I159" s="490"/>
      <c r="J159" s="490"/>
      <c r="K159" s="490"/>
      <c r="L159" s="490"/>
      <c r="M159" s="490"/>
      <c r="N159" s="490"/>
      <c r="O159" s="398"/>
      <c r="P159" s="398"/>
      <c r="Q159" s="398"/>
      <c r="R159" s="398"/>
      <c r="S159" s="398"/>
      <c r="T159" s="398"/>
      <c r="U159" s="448"/>
      <c r="V159" s="448"/>
      <c r="W159" s="448"/>
      <c r="X159" s="448"/>
      <c r="Y159" s="448"/>
      <c r="Z159" s="448"/>
      <c r="AA159" s="448"/>
      <c r="AB159" s="448"/>
      <c r="AC159" s="465"/>
      <c r="AD159" s="466"/>
      <c r="AE159" s="466"/>
      <c r="AF159" s="467"/>
      <c r="AG159" s="459"/>
      <c r="AH159" s="460"/>
      <c r="AI159" s="460"/>
      <c r="AJ159" s="461"/>
      <c r="AK159" s="456" t="str">
        <f t="shared" si="27"/>
        <v/>
      </c>
      <c r="AL159" s="457"/>
      <c r="AM159" s="457"/>
      <c r="AN159" s="458"/>
      <c r="AO159" s="456" t="str">
        <f t="shared" si="28"/>
        <v/>
      </c>
      <c r="AP159" s="457"/>
      <c r="AQ159" s="457"/>
      <c r="AR159" s="458"/>
      <c r="AS159" s="450"/>
      <c r="AT159" s="451"/>
      <c r="AU159" s="451"/>
      <c r="AV159" s="452"/>
      <c r="AW159" s="445"/>
      <c r="AX159" s="446"/>
      <c r="AY159" s="446"/>
      <c r="AZ159" s="447"/>
      <c r="BA159" s="445"/>
      <c r="BB159" s="446"/>
      <c r="BC159" s="446"/>
      <c r="BD159" s="447"/>
      <c r="BE159" s="26"/>
      <c r="BF159" s="26"/>
      <c r="BH159" s="307"/>
      <c r="BI159" s="307"/>
    </row>
    <row r="160" spans="1:61" s="24" customFormat="1" ht="15" customHeight="1" x14ac:dyDescent="0.2">
      <c r="A160" s="26"/>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3"/>
      <c r="AL160" s="3"/>
      <c r="AM160" s="3"/>
      <c r="AN160" s="3"/>
      <c r="AO160" s="3"/>
      <c r="AP160" s="3"/>
      <c r="AQ160" s="3"/>
      <c r="AR160" s="3"/>
      <c r="AS160" s="1"/>
      <c r="AT160" s="1"/>
      <c r="AU160" s="1"/>
      <c r="AV160" s="1"/>
      <c r="AW160" s="1"/>
      <c r="AX160" s="1"/>
      <c r="AY160" s="1"/>
      <c r="AZ160" s="1"/>
      <c r="BA160" s="1"/>
      <c r="BB160" s="1"/>
      <c r="BC160" s="1"/>
      <c r="BD160" s="26"/>
      <c r="BE160" s="26"/>
    </row>
    <row r="161" spans="1:58" s="24" customFormat="1" ht="15" customHeight="1" x14ac:dyDescent="0.2">
      <c r="A161" s="26"/>
      <c r="B161" s="8"/>
      <c r="C161" s="188" t="s">
        <v>169</v>
      </c>
      <c r="D161" s="188"/>
      <c r="E161" s="188"/>
      <c r="F161" s="188"/>
      <c r="G161" s="188"/>
      <c r="H161" s="188"/>
      <c r="I161" s="188"/>
      <c r="J161" s="188"/>
      <c r="K161" s="188"/>
      <c r="L161" s="188"/>
      <c r="M161" s="188"/>
      <c r="N161" s="1"/>
      <c r="O161" s="1"/>
      <c r="P161" s="1"/>
      <c r="Q161" s="1"/>
      <c r="R161" s="1"/>
      <c r="S161" s="1"/>
      <c r="T161" s="1"/>
      <c r="U161" s="1"/>
      <c r="V161" s="1"/>
      <c r="W161" s="1"/>
      <c r="X161" s="1"/>
      <c r="Y161" s="1"/>
      <c r="Z161" s="1"/>
      <c r="AA161" s="1"/>
      <c r="AB161" s="1"/>
      <c r="AC161" s="1"/>
      <c r="AD161" s="1"/>
      <c r="AE161" s="1"/>
      <c r="AF161" s="1"/>
      <c r="AG161" s="1"/>
      <c r="AH161" s="1"/>
      <c r="AI161" s="1"/>
      <c r="AJ161" s="1"/>
      <c r="AK161" s="3"/>
      <c r="AL161" s="3"/>
      <c r="AM161" s="3"/>
      <c r="AN161" s="3"/>
      <c r="AO161" s="3"/>
      <c r="AP161" s="3"/>
      <c r="AQ161" s="3"/>
      <c r="AR161" s="3"/>
      <c r="AS161" s="1"/>
      <c r="AT161" s="1"/>
      <c r="AU161" s="1"/>
      <c r="AV161" s="1"/>
      <c r="AW161" s="1"/>
      <c r="AX161" s="1"/>
      <c r="AY161" s="1"/>
      <c r="AZ161" s="1"/>
      <c r="BA161" s="1"/>
      <c r="BB161" s="1"/>
      <c r="BC161" s="1"/>
      <c r="BD161" s="26"/>
      <c r="BE161" s="26"/>
    </row>
    <row r="162" spans="1:58" s="24" customFormat="1" ht="15" customHeight="1" x14ac:dyDescent="0.2">
      <c r="A162" s="26"/>
      <c r="B162" s="8"/>
      <c r="C162" s="1"/>
      <c r="D162" s="1"/>
      <c r="E162" s="1"/>
      <c r="F162" s="1"/>
      <c r="G162" s="1"/>
      <c r="H162" s="1"/>
      <c r="I162" s="1"/>
      <c r="J162" s="1"/>
      <c r="K162" s="1"/>
      <c r="L162" s="1"/>
      <c r="M162" s="1"/>
      <c r="O162" s="193" t="s">
        <v>148</v>
      </c>
      <c r="P162" s="256"/>
      <c r="Q162" s="256"/>
      <c r="R162" s="256"/>
      <c r="S162" s="256"/>
      <c r="T162" s="194"/>
      <c r="U162" s="193" t="s">
        <v>170</v>
      </c>
      <c r="V162" s="256"/>
      <c r="W162" s="256"/>
      <c r="X162" s="194"/>
      <c r="Y162" s="1"/>
      <c r="Z162" s="1"/>
      <c r="AA162" s="1"/>
      <c r="AB162" s="1"/>
      <c r="AC162" s="1"/>
      <c r="AD162" s="1"/>
      <c r="AE162" s="1"/>
      <c r="AF162" s="1"/>
      <c r="AG162" s="1"/>
      <c r="AH162" s="1"/>
      <c r="AI162" s="1"/>
      <c r="AJ162" s="1"/>
      <c r="AK162" s="3"/>
      <c r="AL162" s="3"/>
      <c r="AM162" s="3"/>
      <c r="AN162" s="3"/>
      <c r="AO162" s="3"/>
      <c r="AP162" s="3"/>
      <c r="AQ162" s="3"/>
      <c r="AR162" s="3"/>
      <c r="AS162" s="1"/>
      <c r="AT162" s="1"/>
      <c r="AU162" s="1"/>
      <c r="AV162" s="1"/>
      <c r="AW162" s="1"/>
      <c r="AX162" s="1"/>
      <c r="AY162" s="1"/>
      <c r="AZ162" s="1"/>
      <c r="BA162" s="1"/>
      <c r="BB162" s="1"/>
      <c r="BC162" s="1"/>
      <c r="BD162" s="26"/>
      <c r="BE162" s="26"/>
    </row>
    <row r="163" spans="1:58" s="24" customFormat="1" ht="15" customHeight="1" x14ac:dyDescent="0.2">
      <c r="A163" s="26"/>
      <c r="B163" s="177"/>
      <c r="C163" s="177"/>
      <c r="D163" s="177" t="s">
        <v>151</v>
      </c>
      <c r="E163" s="177"/>
      <c r="F163" s="177"/>
      <c r="G163" s="177"/>
      <c r="H163" s="177"/>
      <c r="I163" s="177"/>
      <c r="J163" s="177"/>
      <c r="K163" s="177"/>
      <c r="L163" s="177"/>
      <c r="M163" s="177"/>
      <c r="N163" s="177"/>
      <c r="O163" s="177" t="s">
        <v>152</v>
      </c>
      <c r="P163" s="177"/>
      <c r="Q163" s="177"/>
      <c r="R163" s="177" t="s">
        <v>153</v>
      </c>
      <c r="S163" s="177"/>
      <c r="T163" s="177"/>
      <c r="U163" s="177" t="s">
        <v>154</v>
      </c>
      <c r="V163" s="177"/>
      <c r="W163" s="177"/>
      <c r="X163" s="177"/>
      <c r="Y163" s="177" t="s">
        <v>11</v>
      </c>
      <c r="Z163" s="177"/>
      <c r="AA163" s="177"/>
      <c r="AB163" s="177"/>
      <c r="AC163" s="177" t="s">
        <v>171</v>
      </c>
      <c r="AD163" s="177"/>
      <c r="AE163" s="177"/>
      <c r="AF163" s="177"/>
      <c r="AG163" s="124" t="s">
        <v>172</v>
      </c>
      <c r="AH163" s="125"/>
      <c r="AI163" s="125"/>
      <c r="AJ163" s="126"/>
      <c r="AK163" s="124" t="s">
        <v>173</v>
      </c>
      <c r="AL163" s="125"/>
      <c r="AM163" s="125"/>
      <c r="AN163" s="126"/>
      <c r="AO163" s="124" t="s">
        <v>174</v>
      </c>
      <c r="AP163" s="125"/>
      <c r="AQ163" s="125"/>
      <c r="AR163" s="126"/>
      <c r="AS163" s="124" t="s">
        <v>159</v>
      </c>
      <c r="AT163" s="125"/>
      <c r="AU163" s="125"/>
      <c r="AV163" s="126"/>
      <c r="AW163" s="184" t="s">
        <v>175</v>
      </c>
      <c r="AX163" s="184"/>
      <c r="AY163" s="184"/>
      <c r="AZ163" s="184"/>
      <c r="BA163" s="1"/>
      <c r="BB163" s="1"/>
      <c r="BC163" s="1"/>
      <c r="BD163" s="1"/>
      <c r="BE163" s="26"/>
      <c r="BF163" s="26"/>
    </row>
    <row r="164" spans="1:58" s="24" customFormat="1" ht="15" customHeight="1" x14ac:dyDescent="0.2">
      <c r="A164" s="26"/>
      <c r="B164" s="177">
        <v>1</v>
      </c>
      <c r="C164" s="177"/>
      <c r="D164" s="490"/>
      <c r="E164" s="490"/>
      <c r="F164" s="490"/>
      <c r="G164" s="490"/>
      <c r="H164" s="490"/>
      <c r="I164" s="490"/>
      <c r="J164" s="490"/>
      <c r="K164" s="490"/>
      <c r="L164" s="490"/>
      <c r="M164" s="490"/>
      <c r="N164" s="490"/>
      <c r="O164" s="398"/>
      <c r="P164" s="398"/>
      <c r="Q164" s="398"/>
      <c r="R164" s="398"/>
      <c r="S164" s="398"/>
      <c r="T164" s="398"/>
      <c r="U164" s="448"/>
      <c r="V164" s="448"/>
      <c r="W164" s="448"/>
      <c r="X164" s="448"/>
      <c r="Y164" s="448"/>
      <c r="Z164" s="448"/>
      <c r="AA164" s="448"/>
      <c r="AB164" s="448"/>
      <c r="AC164" s="449"/>
      <c r="AD164" s="449"/>
      <c r="AE164" s="449"/>
      <c r="AF164" s="449"/>
      <c r="AG164" s="450"/>
      <c r="AH164" s="451"/>
      <c r="AI164" s="451"/>
      <c r="AJ164" s="452"/>
      <c r="AK164" s="453" t="str">
        <f>IF(U164="","",AC164+AG164)</f>
        <v/>
      </c>
      <c r="AL164" s="454"/>
      <c r="AM164" s="454"/>
      <c r="AN164" s="455"/>
      <c r="AO164" s="456" t="str">
        <f t="shared" ref="AO164:AO173" si="29">IF(U164="","",AK164-AS164)</f>
        <v/>
      </c>
      <c r="AP164" s="457"/>
      <c r="AQ164" s="457"/>
      <c r="AR164" s="458"/>
      <c r="AS164" s="450"/>
      <c r="AT164" s="451"/>
      <c r="AU164" s="451"/>
      <c r="AV164" s="452"/>
      <c r="AW164" s="448"/>
      <c r="AX164" s="448"/>
      <c r="AY164" s="448"/>
      <c r="AZ164" s="448"/>
      <c r="BA164" s="1"/>
      <c r="BB164" s="1"/>
      <c r="BC164" s="1"/>
      <c r="BD164" s="1"/>
      <c r="BE164" s="26"/>
      <c r="BF164" s="26"/>
    </row>
    <row r="165" spans="1:58" s="24" customFormat="1" ht="15" customHeight="1" x14ac:dyDescent="0.2">
      <c r="A165" s="26"/>
      <c r="B165" s="193">
        <v>2</v>
      </c>
      <c r="C165" s="194">
        <v>2</v>
      </c>
      <c r="D165" s="490"/>
      <c r="E165" s="490"/>
      <c r="F165" s="490"/>
      <c r="G165" s="490"/>
      <c r="H165" s="490"/>
      <c r="I165" s="490"/>
      <c r="J165" s="490"/>
      <c r="K165" s="490"/>
      <c r="L165" s="490"/>
      <c r="M165" s="490"/>
      <c r="N165" s="490"/>
      <c r="O165" s="398"/>
      <c r="P165" s="398"/>
      <c r="Q165" s="398"/>
      <c r="R165" s="398"/>
      <c r="S165" s="398"/>
      <c r="T165" s="398"/>
      <c r="U165" s="448"/>
      <c r="V165" s="448"/>
      <c r="W165" s="448"/>
      <c r="X165" s="448"/>
      <c r="Y165" s="448"/>
      <c r="Z165" s="448"/>
      <c r="AA165" s="448"/>
      <c r="AB165" s="448"/>
      <c r="AC165" s="449"/>
      <c r="AD165" s="449"/>
      <c r="AE165" s="449"/>
      <c r="AF165" s="449"/>
      <c r="AG165" s="450"/>
      <c r="AH165" s="451"/>
      <c r="AI165" s="451"/>
      <c r="AJ165" s="452"/>
      <c r="AK165" s="453" t="str">
        <f t="shared" ref="AK165:AK167" si="30">IF(U165="","",AC165+AG165)</f>
        <v/>
      </c>
      <c r="AL165" s="454"/>
      <c r="AM165" s="454"/>
      <c r="AN165" s="455"/>
      <c r="AO165" s="456" t="str">
        <f t="shared" si="29"/>
        <v/>
      </c>
      <c r="AP165" s="457"/>
      <c r="AQ165" s="457"/>
      <c r="AR165" s="458"/>
      <c r="AS165" s="450"/>
      <c r="AT165" s="451"/>
      <c r="AU165" s="451"/>
      <c r="AV165" s="452"/>
      <c r="AW165" s="448"/>
      <c r="AX165" s="448"/>
      <c r="AY165" s="448"/>
      <c r="AZ165" s="448"/>
      <c r="BA165" s="1"/>
      <c r="BB165" s="1"/>
      <c r="BC165" s="1"/>
      <c r="BD165" s="1"/>
      <c r="BE165" s="26"/>
      <c r="BF165" s="26"/>
    </row>
    <row r="166" spans="1:58" s="24" customFormat="1" ht="15" customHeight="1" x14ac:dyDescent="0.2">
      <c r="A166" s="26"/>
      <c r="B166" s="193">
        <v>3</v>
      </c>
      <c r="C166" s="194">
        <v>3</v>
      </c>
      <c r="D166" s="490"/>
      <c r="E166" s="490"/>
      <c r="F166" s="490"/>
      <c r="G166" s="490"/>
      <c r="H166" s="490"/>
      <c r="I166" s="490"/>
      <c r="J166" s="490"/>
      <c r="K166" s="490"/>
      <c r="L166" s="490"/>
      <c r="M166" s="490"/>
      <c r="N166" s="490"/>
      <c r="O166" s="398"/>
      <c r="P166" s="398"/>
      <c r="Q166" s="398"/>
      <c r="R166" s="398"/>
      <c r="S166" s="398"/>
      <c r="T166" s="398"/>
      <c r="U166" s="448"/>
      <c r="V166" s="448"/>
      <c r="W166" s="448"/>
      <c r="X166" s="448"/>
      <c r="Y166" s="448"/>
      <c r="Z166" s="448"/>
      <c r="AA166" s="448"/>
      <c r="AB166" s="448"/>
      <c r="AC166" s="449"/>
      <c r="AD166" s="449"/>
      <c r="AE166" s="449"/>
      <c r="AF166" s="449"/>
      <c r="AG166" s="450"/>
      <c r="AH166" s="451"/>
      <c r="AI166" s="451"/>
      <c r="AJ166" s="452"/>
      <c r="AK166" s="453" t="str">
        <f t="shared" si="30"/>
        <v/>
      </c>
      <c r="AL166" s="454"/>
      <c r="AM166" s="454"/>
      <c r="AN166" s="455"/>
      <c r="AO166" s="456" t="str">
        <f t="shared" si="29"/>
        <v/>
      </c>
      <c r="AP166" s="457"/>
      <c r="AQ166" s="457"/>
      <c r="AR166" s="458"/>
      <c r="AS166" s="450"/>
      <c r="AT166" s="451"/>
      <c r="AU166" s="451"/>
      <c r="AV166" s="452"/>
      <c r="AW166" s="448"/>
      <c r="AX166" s="448"/>
      <c r="AY166" s="448"/>
      <c r="AZ166" s="448"/>
      <c r="BA166" s="1"/>
      <c r="BB166" s="1"/>
      <c r="BC166" s="1"/>
      <c r="BD166" s="1"/>
      <c r="BE166" s="26"/>
      <c r="BF166" s="26"/>
    </row>
    <row r="167" spans="1:58" s="24" customFormat="1" ht="15" customHeight="1" x14ac:dyDescent="0.2">
      <c r="A167" s="26"/>
      <c r="B167" s="177">
        <v>4</v>
      </c>
      <c r="C167" s="177"/>
      <c r="D167" s="490"/>
      <c r="E167" s="490"/>
      <c r="F167" s="490"/>
      <c r="G167" s="490"/>
      <c r="H167" s="490"/>
      <c r="I167" s="490"/>
      <c r="J167" s="490"/>
      <c r="K167" s="490"/>
      <c r="L167" s="490"/>
      <c r="M167" s="490"/>
      <c r="N167" s="490"/>
      <c r="O167" s="398"/>
      <c r="P167" s="398"/>
      <c r="Q167" s="398"/>
      <c r="R167" s="398"/>
      <c r="S167" s="398"/>
      <c r="T167" s="398"/>
      <c r="U167" s="448"/>
      <c r="V167" s="448"/>
      <c r="W167" s="448"/>
      <c r="X167" s="448"/>
      <c r="Y167" s="448"/>
      <c r="Z167" s="448"/>
      <c r="AA167" s="448"/>
      <c r="AB167" s="448"/>
      <c r="AC167" s="449"/>
      <c r="AD167" s="449"/>
      <c r="AE167" s="449"/>
      <c r="AF167" s="449"/>
      <c r="AG167" s="450"/>
      <c r="AH167" s="451"/>
      <c r="AI167" s="451"/>
      <c r="AJ167" s="452"/>
      <c r="AK167" s="453" t="str">
        <f t="shared" si="30"/>
        <v/>
      </c>
      <c r="AL167" s="454"/>
      <c r="AM167" s="454"/>
      <c r="AN167" s="455"/>
      <c r="AO167" s="456" t="str">
        <f t="shared" si="29"/>
        <v/>
      </c>
      <c r="AP167" s="457"/>
      <c r="AQ167" s="457"/>
      <c r="AR167" s="458"/>
      <c r="AS167" s="450"/>
      <c r="AT167" s="451"/>
      <c r="AU167" s="451"/>
      <c r="AV167" s="452"/>
      <c r="AW167" s="448"/>
      <c r="AX167" s="448"/>
      <c r="AY167" s="448"/>
      <c r="AZ167" s="448"/>
      <c r="BA167" s="26"/>
      <c r="BB167" s="26"/>
      <c r="BC167" s="26"/>
      <c r="BD167" s="26"/>
      <c r="BE167" s="26"/>
      <c r="BF167" s="26"/>
    </row>
    <row r="168" spans="1:58" s="24" customFormat="1" ht="15" customHeight="1" x14ac:dyDescent="0.2">
      <c r="A168" s="26"/>
      <c r="B168" s="193">
        <v>5</v>
      </c>
      <c r="C168" s="194">
        <v>4</v>
      </c>
      <c r="D168" s="490"/>
      <c r="E168" s="490"/>
      <c r="F168" s="490"/>
      <c r="G168" s="490"/>
      <c r="H168" s="490"/>
      <c r="I168" s="490"/>
      <c r="J168" s="490"/>
      <c r="K168" s="490"/>
      <c r="L168" s="490"/>
      <c r="M168" s="490"/>
      <c r="N168" s="490"/>
      <c r="O168" s="398"/>
      <c r="P168" s="398"/>
      <c r="Q168" s="398"/>
      <c r="R168" s="398"/>
      <c r="S168" s="398"/>
      <c r="T168" s="398"/>
      <c r="U168" s="448"/>
      <c r="V168" s="448"/>
      <c r="W168" s="448"/>
      <c r="X168" s="448"/>
      <c r="Y168" s="448"/>
      <c r="Z168" s="448"/>
      <c r="AA168" s="448"/>
      <c r="AB168" s="448"/>
      <c r="AC168" s="449"/>
      <c r="AD168" s="449"/>
      <c r="AE168" s="449"/>
      <c r="AF168" s="449"/>
      <c r="AG168" s="450"/>
      <c r="AH168" s="451"/>
      <c r="AI168" s="451"/>
      <c r="AJ168" s="452"/>
      <c r="AK168" s="453" t="str">
        <f t="shared" ref="AK168:AK170" si="31">IF(U168="","",AC168+AG168)</f>
        <v/>
      </c>
      <c r="AL168" s="454"/>
      <c r="AM168" s="454"/>
      <c r="AN168" s="455"/>
      <c r="AO168" s="456" t="str">
        <f t="shared" si="29"/>
        <v/>
      </c>
      <c r="AP168" s="457"/>
      <c r="AQ168" s="457"/>
      <c r="AR168" s="458"/>
      <c r="AS168" s="450"/>
      <c r="AT168" s="451"/>
      <c r="AU168" s="451"/>
      <c r="AV168" s="452"/>
      <c r="AW168" s="448"/>
      <c r="AX168" s="448"/>
      <c r="AY168" s="448"/>
      <c r="AZ168" s="448"/>
      <c r="BA168" s="1"/>
      <c r="BB168" s="1"/>
      <c r="BC168" s="1"/>
      <c r="BD168" s="1"/>
      <c r="BE168" s="26"/>
      <c r="BF168" s="26"/>
    </row>
    <row r="169" spans="1:58" s="24" customFormat="1" ht="15" customHeight="1" x14ac:dyDescent="0.2">
      <c r="A169" s="26"/>
      <c r="B169" s="193">
        <v>6</v>
      </c>
      <c r="C169" s="194">
        <v>5</v>
      </c>
      <c r="D169" s="490"/>
      <c r="E169" s="490"/>
      <c r="F169" s="490"/>
      <c r="G169" s="490"/>
      <c r="H169" s="490"/>
      <c r="I169" s="490"/>
      <c r="J169" s="490"/>
      <c r="K169" s="490"/>
      <c r="L169" s="490"/>
      <c r="M169" s="490"/>
      <c r="N169" s="490"/>
      <c r="O169" s="398"/>
      <c r="P169" s="398"/>
      <c r="Q169" s="398"/>
      <c r="R169" s="398"/>
      <c r="S169" s="398"/>
      <c r="T169" s="398"/>
      <c r="U169" s="448"/>
      <c r="V169" s="448"/>
      <c r="W169" s="448"/>
      <c r="X169" s="448"/>
      <c r="Y169" s="448"/>
      <c r="Z169" s="448"/>
      <c r="AA169" s="448"/>
      <c r="AB169" s="448"/>
      <c r="AC169" s="449"/>
      <c r="AD169" s="449"/>
      <c r="AE169" s="449"/>
      <c r="AF169" s="449"/>
      <c r="AG169" s="450"/>
      <c r="AH169" s="451"/>
      <c r="AI169" s="451"/>
      <c r="AJ169" s="452"/>
      <c r="AK169" s="453" t="str">
        <f t="shared" si="31"/>
        <v/>
      </c>
      <c r="AL169" s="454"/>
      <c r="AM169" s="454"/>
      <c r="AN169" s="455"/>
      <c r="AO169" s="456" t="str">
        <f t="shared" si="29"/>
        <v/>
      </c>
      <c r="AP169" s="457"/>
      <c r="AQ169" s="457"/>
      <c r="AR169" s="458"/>
      <c r="AS169" s="450"/>
      <c r="AT169" s="451"/>
      <c r="AU169" s="451"/>
      <c r="AV169" s="452"/>
      <c r="AW169" s="448"/>
      <c r="AX169" s="448"/>
      <c r="AY169" s="448"/>
      <c r="AZ169" s="448"/>
      <c r="BA169" s="1"/>
      <c r="BB169" s="1"/>
      <c r="BC169" s="1"/>
      <c r="BD169" s="1"/>
      <c r="BE169" s="26"/>
      <c r="BF169" s="26"/>
    </row>
    <row r="170" spans="1:58" s="24" customFormat="1" ht="15" customHeight="1" x14ac:dyDescent="0.2">
      <c r="A170" s="26"/>
      <c r="B170" s="177">
        <v>7</v>
      </c>
      <c r="C170" s="177"/>
      <c r="D170" s="490"/>
      <c r="E170" s="490"/>
      <c r="F170" s="490"/>
      <c r="G170" s="490"/>
      <c r="H170" s="490"/>
      <c r="I170" s="490"/>
      <c r="J170" s="490"/>
      <c r="K170" s="490"/>
      <c r="L170" s="490"/>
      <c r="M170" s="490"/>
      <c r="N170" s="490"/>
      <c r="O170" s="398"/>
      <c r="P170" s="398"/>
      <c r="Q170" s="398"/>
      <c r="R170" s="398"/>
      <c r="S170" s="398"/>
      <c r="T170" s="398"/>
      <c r="U170" s="448"/>
      <c r="V170" s="448"/>
      <c r="W170" s="448"/>
      <c r="X170" s="448"/>
      <c r="Y170" s="448"/>
      <c r="Z170" s="448"/>
      <c r="AA170" s="448"/>
      <c r="AB170" s="448"/>
      <c r="AC170" s="449"/>
      <c r="AD170" s="449"/>
      <c r="AE170" s="449"/>
      <c r="AF170" s="449"/>
      <c r="AG170" s="450"/>
      <c r="AH170" s="451"/>
      <c r="AI170" s="451"/>
      <c r="AJ170" s="452"/>
      <c r="AK170" s="453" t="str">
        <f t="shared" si="31"/>
        <v/>
      </c>
      <c r="AL170" s="454"/>
      <c r="AM170" s="454"/>
      <c r="AN170" s="455"/>
      <c r="AO170" s="456" t="str">
        <f t="shared" si="29"/>
        <v/>
      </c>
      <c r="AP170" s="457"/>
      <c r="AQ170" s="457"/>
      <c r="AR170" s="458"/>
      <c r="AS170" s="450"/>
      <c r="AT170" s="451"/>
      <c r="AU170" s="451"/>
      <c r="AV170" s="452"/>
      <c r="AW170" s="448"/>
      <c r="AX170" s="448"/>
      <c r="AY170" s="448"/>
      <c r="AZ170" s="448"/>
      <c r="BA170" s="26"/>
      <c r="BB170" s="26"/>
      <c r="BC170" s="26"/>
      <c r="BD170" s="26"/>
      <c r="BE170" s="26"/>
      <c r="BF170" s="26"/>
    </row>
    <row r="171" spans="1:58" s="24" customFormat="1" ht="15" customHeight="1" x14ac:dyDescent="0.2">
      <c r="A171" s="26"/>
      <c r="B171" s="193">
        <v>8</v>
      </c>
      <c r="C171" s="194">
        <v>6</v>
      </c>
      <c r="D171" s="490"/>
      <c r="E171" s="490"/>
      <c r="F171" s="490"/>
      <c r="G171" s="490"/>
      <c r="H171" s="490"/>
      <c r="I171" s="490"/>
      <c r="J171" s="490"/>
      <c r="K171" s="490"/>
      <c r="L171" s="490"/>
      <c r="M171" s="490"/>
      <c r="N171" s="490"/>
      <c r="O171" s="398"/>
      <c r="P171" s="398"/>
      <c r="Q171" s="398"/>
      <c r="R171" s="398"/>
      <c r="S171" s="398"/>
      <c r="T171" s="398"/>
      <c r="U171" s="448"/>
      <c r="V171" s="448"/>
      <c r="W171" s="448"/>
      <c r="X171" s="448"/>
      <c r="Y171" s="448"/>
      <c r="Z171" s="448"/>
      <c r="AA171" s="448"/>
      <c r="AB171" s="448"/>
      <c r="AC171" s="449"/>
      <c r="AD171" s="449"/>
      <c r="AE171" s="449"/>
      <c r="AF171" s="449"/>
      <c r="AG171" s="450"/>
      <c r="AH171" s="451"/>
      <c r="AI171" s="451"/>
      <c r="AJ171" s="452"/>
      <c r="AK171" s="453" t="str">
        <f t="shared" ref="AK171:AK173" si="32">IF(U171="","",AC171+AG171)</f>
        <v/>
      </c>
      <c r="AL171" s="454"/>
      <c r="AM171" s="454"/>
      <c r="AN171" s="455"/>
      <c r="AO171" s="456" t="str">
        <f t="shared" si="29"/>
        <v/>
      </c>
      <c r="AP171" s="457"/>
      <c r="AQ171" s="457"/>
      <c r="AR171" s="458"/>
      <c r="AS171" s="450"/>
      <c r="AT171" s="451"/>
      <c r="AU171" s="451"/>
      <c r="AV171" s="452"/>
      <c r="AW171" s="448"/>
      <c r="AX171" s="448"/>
      <c r="AY171" s="448"/>
      <c r="AZ171" s="448"/>
      <c r="BA171" s="1"/>
      <c r="BB171" s="1"/>
      <c r="BC171" s="1"/>
      <c r="BD171" s="1"/>
      <c r="BE171" s="26"/>
      <c r="BF171" s="26"/>
    </row>
    <row r="172" spans="1:58" s="24" customFormat="1" ht="15" customHeight="1" x14ac:dyDescent="0.2">
      <c r="A172" s="26"/>
      <c r="B172" s="193">
        <v>9</v>
      </c>
      <c r="C172" s="194">
        <v>7</v>
      </c>
      <c r="D172" s="490"/>
      <c r="E172" s="490"/>
      <c r="F172" s="490"/>
      <c r="G172" s="490"/>
      <c r="H172" s="490"/>
      <c r="I172" s="490"/>
      <c r="J172" s="490"/>
      <c r="K172" s="490"/>
      <c r="L172" s="490"/>
      <c r="M172" s="490"/>
      <c r="N172" s="490"/>
      <c r="O172" s="398"/>
      <c r="P172" s="398"/>
      <c r="Q172" s="398"/>
      <c r="R172" s="398"/>
      <c r="S172" s="398"/>
      <c r="T172" s="398"/>
      <c r="U172" s="448"/>
      <c r="V172" s="448"/>
      <c r="W172" s="448"/>
      <c r="X172" s="448"/>
      <c r="Y172" s="448"/>
      <c r="Z172" s="448"/>
      <c r="AA172" s="448"/>
      <c r="AB172" s="448"/>
      <c r="AC172" s="449"/>
      <c r="AD172" s="449"/>
      <c r="AE172" s="449"/>
      <c r="AF172" s="449"/>
      <c r="AG172" s="450"/>
      <c r="AH172" s="451"/>
      <c r="AI172" s="451"/>
      <c r="AJ172" s="452"/>
      <c r="AK172" s="453" t="str">
        <f t="shared" si="32"/>
        <v/>
      </c>
      <c r="AL172" s="454"/>
      <c r="AM172" s="454"/>
      <c r="AN172" s="455"/>
      <c r="AO172" s="456" t="str">
        <f t="shared" si="29"/>
        <v/>
      </c>
      <c r="AP172" s="457"/>
      <c r="AQ172" s="457"/>
      <c r="AR172" s="458"/>
      <c r="AS172" s="450"/>
      <c r="AT172" s="451"/>
      <c r="AU172" s="451"/>
      <c r="AV172" s="452"/>
      <c r="AW172" s="448"/>
      <c r="AX172" s="448"/>
      <c r="AY172" s="448"/>
      <c r="AZ172" s="448"/>
      <c r="BA172" s="1"/>
      <c r="BB172" s="1"/>
      <c r="BC172" s="1"/>
      <c r="BD172" s="1"/>
      <c r="BE172" s="26"/>
      <c r="BF172" s="26"/>
    </row>
    <row r="173" spans="1:58" s="24" customFormat="1" ht="15" customHeight="1" x14ac:dyDescent="0.2">
      <c r="A173" s="26"/>
      <c r="B173" s="177">
        <v>10</v>
      </c>
      <c r="C173" s="177"/>
      <c r="D173" s="490"/>
      <c r="E173" s="490"/>
      <c r="F173" s="490"/>
      <c r="G173" s="490"/>
      <c r="H173" s="490"/>
      <c r="I173" s="490"/>
      <c r="J173" s="490"/>
      <c r="K173" s="490"/>
      <c r="L173" s="490"/>
      <c r="M173" s="490"/>
      <c r="N173" s="490"/>
      <c r="O173" s="398"/>
      <c r="P173" s="398"/>
      <c r="Q173" s="398"/>
      <c r="R173" s="398"/>
      <c r="S173" s="398"/>
      <c r="T173" s="398"/>
      <c r="U173" s="448"/>
      <c r="V173" s="448"/>
      <c r="W173" s="448"/>
      <c r="X173" s="448"/>
      <c r="Y173" s="448"/>
      <c r="Z173" s="448"/>
      <c r="AA173" s="448"/>
      <c r="AB173" s="448"/>
      <c r="AC173" s="449"/>
      <c r="AD173" s="449"/>
      <c r="AE173" s="449"/>
      <c r="AF173" s="449"/>
      <c r="AG173" s="450"/>
      <c r="AH173" s="451"/>
      <c r="AI173" s="451"/>
      <c r="AJ173" s="452"/>
      <c r="AK173" s="453" t="str">
        <f t="shared" si="32"/>
        <v/>
      </c>
      <c r="AL173" s="454"/>
      <c r="AM173" s="454"/>
      <c r="AN173" s="455"/>
      <c r="AO173" s="456" t="str">
        <f t="shared" si="29"/>
        <v/>
      </c>
      <c r="AP173" s="457"/>
      <c r="AQ173" s="457"/>
      <c r="AR173" s="458"/>
      <c r="AS173" s="450"/>
      <c r="AT173" s="451"/>
      <c r="AU173" s="451"/>
      <c r="AV173" s="452"/>
      <c r="AW173" s="448"/>
      <c r="AX173" s="448"/>
      <c r="AY173" s="448"/>
      <c r="AZ173" s="448"/>
      <c r="BA173" s="26"/>
      <c r="BB173" s="26"/>
      <c r="BC173" s="26"/>
      <c r="BD173" s="26"/>
      <c r="BE173" s="26"/>
      <c r="BF173" s="26"/>
    </row>
    <row r="174" spans="1:58" s="24" customFormat="1" ht="15"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1:58" s="24" customFormat="1" ht="15"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1:58" s="24" customFormat="1" ht="15" customHeight="1" x14ac:dyDescent="0.2">
      <c r="A176" s="26"/>
      <c r="B176" s="24" t="s">
        <v>180</v>
      </c>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26"/>
      <c r="BD176" s="26"/>
      <c r="BE176" s="26"/>
    </row>
    <row r="177" spans="1:57" s="24" customFormat="1" ht="15" customHeight="1" thickBot="1" x14ac:dyDescent="0.25">
      <c r="A177" s="26"/>
      <c r="B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26"/>
      <c r="BD177" s="26"/>
      <c r="BE177" s="26"/>
    </row>
    <row r="178" spans="1:57" s="24" customFormat="1" ht="32.25" customHeight="1" x14ac:dyDescent="0.2">
      <c r="A178" s="26"/>
      <c r="B178" s="322" t="s">
        <v>181</v>
      </c>
      <c r="C178" s="323"/>
      <c r="D178" s="323"/>
      <c r="E178" s="323"/>
      <c r="F178" s="323"/>
      <c r="G178" s="323"/>
      <c r="H178" s="323"/>
      <c r="I178" s="323"/>
      <c r="J178" s="323"/>
      <c r="K178" s="323"/>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531"/>
      <c r="AY178" s="531"/>
      <c r="AZ178" s="532"/>
      <c r="BA178" s="26"/>
      <c r="BB178" s="26"/>
      <c r="BC178" s="26"/>
    </row>
    <row r="179" spans="1:57" s="24" customFormat="1" ht="33.75" customHeight="1" thickBot="1" x14ac:dyDescent="0.25">
      <c r="A179" s="26"/>
      <c r="B179" s="326" t="s">
        <v>183</v>
      </c>
      <c r="C179" s="327"/>
      <c r="D179" s="327"/>
      <c r="E179" s="327"/>
      <c r="F179" s="327"/>
      <c r="G179" s="327"/>
      <c r="H179" s="327"/>
      <c r="I179" s="327"/>
      <c r="J179" s="327"/>
      <c r="K179" s="327"/>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4"/>
      <c r="AY179" s="524"/>
      <c r="AZ179" s="525"/>
      <c r="BA179" s="26"/>
      <c r="BB179" s="26"/>
      <c r="BC179" s="26"/>
    </row>
    <row r="180" spans="1:57" s="24" customFormat="1" ht="15"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1:57" s="24" customFormat="1" ht="15"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1:57" s="24" customFormat="1" ht="15"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1:57" s="24" customFormat="1" ht="15"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1:57" s="11" customFormat="1" ht="4.5" customHeight="1" x14ac:dyDescent="0.2">
      <c r="B184" s="24"/>
    </row>
    <row r="185" spans="1:57" s="24" customFormat="1" ht="15" customHeight="1" x14ac:dyDescent="0.2">
      <c r="A185" s="24" t="s">
        <v>185</v>
      </c>
    </row>
    <row r="186" spans="1:57" s="11" customFormat="1" ht="4.5" customHeight="1" x14ac:dyDescent="0.2">
      <c r="B186" s="24"/>
    </row>
    <row r="187" spans="1:57" s="24" customFormat="1" ht="15" customHeight="1" x14ac:dyDescent="0.2">
      <c r="C187" s="204" t="s">
        <v>186</v>
      </c>
      <c r="D187" s="205"/>
      <c r="E187" s="205"/>
      <c r="F187" s="205"/>
      <c r="G187" s="205"/>
      <c r="H187" s="205"/>
      <c r="I187" s="205"/>
      <c r="J187" s="337"/>
      <c r="K187" s="520"/>
      <c r="L187" s="520"/>
      <c r="M187" s="520"/>
      <c r="N187" s="520"/>
      <c r="O187" s="520"/>
      <c r="P187" s="520"/>
      <c r="Q187" s="520"/>
      <c r="R187" s="520"/>
      <c r="S187" s="520"/>
      <c r="T187" s="520"/>
      <c r="U187" s="520"/>
      <c r="V187" s="520"/>
      <c r="W187" s="520"/>
      <c r="X187" s="520"/>
      <c r="Y187" s="520"/>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1"/>
    </row>
    <row r="188" spans="1:57" s="24" customFormat="1" ht="15" customHeight="1" x14ac:dyDescent="0.2">
      <c r="C188" s="340" t="s">
        <v>188</v>
      </c>
      <c r="D188" s="341"/>
      <c r="E188" s="341"/>
      <c r="F188" s="341"/>
      <c r="G188" s="341"/>
      <c r="H188" s="341"/>
      <c r="I188" s="341"/>
      <c r="J188" s="342"/>
      <c r="K188" s="522"/>
      <c r="L188" s="522"/>
      <c r="M188" s="522"/>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22"/>
      <c r="AL188" s="522"/>
      <c r="AM188" s="522"/>
      <c r="AN188" s="522"/>
      <c r="AO188" s="522"/>
      <c r="AP188" s="522"/>
      <c r="AQ188" s="522"/>
      <c r="AR188" s="522"/>
      <c r="AS188" s="522"/>
      <c r="AT188" s="522"/>
      <c r="AU188" s="522"/>
      <c r="AV188" s="522"/>
      <c r="AW188" s="522"/>
      <c r="AX188" s="522"/>
      <c r="AY188" s="522"/>
      <c r="AZ188" s="522"/>
      <c r="BA188" s="523"/>
    </row>
    <row r="189" spans="1:57" s="24" customFormat="1" ht="15" customHeight="1" x14ac:dyDescent="0.2">
      <c r="C189" s="345"/>
      <c r="D189" s="346"/>
      <c r="E189" s="346"/>
      <c r="F189" s="346"/>
      <c r="G189" s="346"/>
      <c r="H189" s="346"/>
      <c r="I189" s="346"/>
      <c r="J189" s="347"/>
      <c r="K189" s="204" t="s">
        <v>190</v>
      </c>
      <c r="L189" s="205"/>
      <c r="M189" s="205"/>
      <c r="N189" s="205"/>
      <c r="O189" s="205"/>
      <c r="P189" s="205"/>
      <c r="Q189" s="205"/>
      <c r="R189" s="206"/>
      <c r="S189" s="321" t="s">
        <v>154</v>
      </c>
      <c r="T189" s="205"/>
      <c r="U189" s="205"/>
      <c r="V189" s="205"/>
      <c r="W189" s="206"/>
      <c r="X189" s="321" t="s">
        <v>11</v>
      </c>
      <c r="Y189" s="205"/>
      <c r="Z189" s="205"/>
      <c r="AA189" s="205"/>
      <c r="AB189" s="206"/>
      <c r="AC189" s="321" t="s">
        <v>191</v>
      </c>
      <c r="AD189" s="205"/>
      <c r="AE189" s="205"/>
      <c r="AF189" s="205"/>
      <c r="AG189" s="205"/>
      <c r="AH189" s="205"/>
      <c r="AI189" s="205"/>
      <c r="AJ189" s="206"/>
      <c r="AK189" s="321" t="s">
        <v>192</v>
      </c>
      <c r="AL189" s="205"/>
      <c r="AM189" s="205"/>
      <c r="AN189" s="205"/>
      <c r="AO189" s="206"/>
      <c r="AP189" s="321" t="s">
        <v>193</v>
      </c>
      <c r="AQ189" s="205"/>
      <c r="AR189" s="205"/>
      <c r="AS189" s="205"/>
      <c r="AT189" s="206"/>
      <c r="AU189" s="348" t="s">
        <v>194</v>
      </c>
      <c r="AV189" s="348"/>
      <c r="AW189" s="348"/>
      <c r="AX189" s="348"/>
      <c r="AY189" s="348"/>
      <c r="AZ189" s="348"/>
      <c r="BA189" s="349"/>
    </row>
    <row r="190" spans="1:57" s="24" customFormat="1" ht="15" customHeight="1" x14ac:dyDescent="0.2">
      <c r="C190" s="318" t="s">
        <v>195</v>
      </c>
      <c r="D190" s="319"/>
      <c r="E190" s="319"/>
      <c r="F190" s="319"/>
      <c r="G190" s="319"/>
      <c r="H190" s="319"/>
      <c r="I190" s="319"/>
      <c r="J190" s="320"/>
      <c r="K190" s="494"/>
      <c r="L190" s="495"/>
      <c r="M190" s="495"/>
      <c r="N190" s="495"/>
      <c r="O190" s="495"/>
      <c r="P190" s="495"/>
      <c r="Q190" s="495"/>
      <c r="R190" s="496"/>
      <c r="S190" s="526"/>
      <c r="T190" s="495"/>
      <c r="U190" s="495"/>
      <c r="V190" s="495"/>
      <c r="W190" s="496"/>
      <c r="X190" s="526"/>
      <c r="Y190" s="495"/>
      <c r="Z190" s="495"/>
      <c r="AA190" s="495"/>
      <c r="AB190" s="496"/>
      <c r="AC190" s="526"/>
      <c r="AD190" s="495"/>
      <c r="AE190" s="495"/>
      <c r="AF190" s="495"/>
      <c r="AG190" s="495"/>
      <c r="AH190" s="495"/>
      <c r="AI190" s="495"/>
      <c r="AJ190" s="496"/>
      <c r="AK190" s="513"/>
      <c r="AL190" s="514"/>
      <c r="AM190" s="514"/>
      <c r="AN190" s="514"/>
      <c r="AO190" s="515"/>
      <c r="AP190" s="513"/>
      <c r="AQ190" s="514"/>
      <c r="AR190" s="514"/>
      <c r="AS190" s="514"/>
      <c r="AT190" s="515"/>
      <c r="AU190" s="518"/>
      <c r="AV190" s="514"/>
      <c r="AW190" s="514"/>
      <c r="AX190" s="514"/>
      <c r="AY190" s="514"/>
      <c r="AZ190" s="514"/>
      <c r="BA190" s="519"/>
    </row>
    <row r="191" spans="1:57" s="24" customFormat="1" ht="15" customHeight="1" thickBot="1" x14ac:dyDescent="0.25">
      <c r="C191" s="340" t="s">
        <v>202</v>
      </c>
      <c r="D191" s="341"/>
      <c r="E191" s="341"/>
      <c r="F191" s="341"/>
      <c r="G191" s="341"/>
      <c r="H191" s="341"/>
      <c r="I191" s="341"/>
      <c r="J191" s="342"/>
      <c r="K191" s="530"/>
      <c r="L191" s="528"/>
      <c r="M191" s="528"/>
      <c r="N191" s="528"/>
      <c r="O191" s="528"/>
      <c r="P191" s="528"/>
      <c r="Q191" s="528"/>
      <c r="R191" s="529"/>
      <c r="S191" s="527"/>
      <c r="T191" s="528"/>
      <c r="U191" s="528"/>
      <c r="V191" s="528"/>
      <c r="W191" s="529"/>
      <c r="X191" s="527"/>
      <c r="Y191" s="528"/>
      <c r="Z191" s="528"/>
      <c r="AA191" s="528"/>
      <c r="AB191" s="529"/>
      <c r="AC191" s="527"/>
      <c r="AD191" s="528"/>
      <c r="AE191" s="528"/>
      <c r="AF191" s="528"/>
      <c r="AG191" s="528"/>
      <c r="AH191" s="528"/>
      <c r="AI191" s="528"/>
      <c r="AJ191" s="529"/>
      <c r="AK191" s="492"/>
      <c r="AL191" s="488"/>
      <c r="AM191" s="488"/>
      <c r="AN191" s="488"/>
      <c r="AO191" s="493"/>
      <c r="AP191" s="492"/>
      <c r="AQ191" s="488"/>
      <c r="AR191" s="488"/>
      <c r="AS191" s="488"/>
      <c r="AT191" s="493"/>
      <c r="AU191" s="487"/>
      <c r="AV191" s="488"/>
      <c r="AW191" s="488"/>
      <c r="AX191" s="488"/>
      <c r="AY191" s="488"/>
      <c r="AZ191" s="488"/>
      <c r="BA191" s="489"/>
    </row>
    <row r="192" spans="1:57" s="11" customFormat="1" ht="15.75" customHeight="1" x14ac:dyDescent="0.2">
      <c r="B192" s="24"/>
    </row>
    <row r="193" spans="1:52" x14ac:dyDescent="0.2">
      <c r="A193" s="375" t="s">
        <v>209</v>
      </c>
      <c r="B193" s="375"/>
      <c r="C193" s="375"/>
      <c r="D193" s="375"/>
      <c r="E193" s="375"/>
    </row>
    <row r="195" spans="1:52" x14ac:dyDescent="0.2">
      <c r="B195" s="130" t="s">
        <v>210</v>
      </c>
      <c r="C195" s="130"/>
      <c r="D195" s="130"/>
      <c r="E195" s="130"/>
      <c r="F195" s="130"/>
      <c r="G195" s="406"/>
      <c r="H195" s="406"/>
      <c r="I195" s="406"/>
      <c r="J195" s="406"/>
      <c r="K195" s="406"/>
      <c r="L195" s="406"/>
      <c r="M195" s="406"/>
      <c r="N195" s="130" t="s">
        <v>211</v>
      </c>
      <c r="O195" s="130"/>
      <c r="P195" s="130"/>
      <c r="Q195" s="130"/>
      <c r="R195" s="484"/>
      <c r="S195" s="484"/>
      <c r="T195" s="484"/>
      <c r="U195" s="484"/>
      <c r="V195" s="484"/>
      <c r="W195" s="484"/>
      <c r="X195" s="484"/>
    </row>
    <row r="196" spans="1:52" x14ac:dyDescent="0.2">
      <c r="B196" s="2"/>
      <c r="C196" s="130" t="s">
        <v>213</v>
      </c>
      <c r="D196" s="130"/>
      <c r="E196" s="130"/>
      <c r="F196" s="130"/>
      <c r="G196" s="406"/>
      <c r="H196" s="406"/>
      <c r="I196" s="406"/>
      <c r="J196" s="406"/>
      <c r="K196" s="406"/>
      <c r="L196" s="406"/>
      <c r="M196" s="406"/>
      <c r="N196" s="130" t="s">
        <v>211</v>
      </c>
      <c r="O196" s="130"/>
      <c r="P196" s="130"/>
      <c r="Q196" s="130"/>
      <c r="R196" s="484"/>
      <c r="S196" s="484"/>
      <c r="T196" s="484"/>
      <c r="U196" s="484"/>
      <c r="V196" s="484"/>
      <c r="W196" s="484"/>
      <c r="X196" s="484"/>
    </row>
    <row r="197" spans="1:52" s="11" customFormat="1" ht="15.75" customHeight="1" x14ac:dyDescent="0.2">
      <c r="B197" s="24"/>
    </row>
    <row r="198" spans="1:52" s="11" customFormat="1" ht="15" customHeight="1" x14ac:dyDescent="0.2">
      <c r="B198" s="24"/>
    </row>
    <row r="199" spans="1:52" s="24" customFormat="1" ht="15" customHeight="1" thickBot="1" x14ac:dyDescent="0.25">
      <c r="A199" s="356" t="s">
        <v>214</v>
      </c>
      <c r="B199" s="356"/>
      <c r="C199" s="356"/>
      <c r="D199" s="356"/>
      <c r="E199" s="356"/>
      <c r="F199" s="356"/>
      <c r="G199" s="356"/>
      <c r="H199" s="356"/>
      <c r="I199" s="356"/>
      <c r="J199" s="356"/>
      <c r="K199" s="356"/>
      <c r="L199" s="356"/>
      <c r="M199" s="356"/>
      <c r="N199" s="356"/>
    </row>
    <row r="200" spans="1:52" s="11" customFormat="1" ht="18" customHeight="1" x14ac:dyDescent="0.2">
      <c r="B200" s="24"/>
      <c r="C200" s="37"/>
      <c r="D200" s="357" t="s">
        <v>247</v>
      </c>
      <c r="E200" s="357"/>
      <c r="F200" s="357"/>
      <c r="G200" s="357"/>
      <c r="H200" s="357"/>
      <c r="I200" s="357"/>
      <c r="J200" s="357"/>
      <c r="K200" s="357"/>
      <c r="L200" s="357"/>
      <c r="M200" s="357"/>
      <c r="N200" s="357"/>
      <c r="O200" s="357"/>
      <c r="P200" s="314" t="s">
        <v>216</v>
      </c>
      <c r="Q200" s="314"/>
      <c r="R200" s="314"/>
      <c r="S200" s="314"/>
      <c r="T200" s="314"/>
      <c r="U200" s="314"/>
      <c r="V200" s="314"/>
      <c r="W200" s="314"/>
      <c r="X200" s="314"/>
      <c r="Y200" s="314"/>
      <c r="Z200" s="314" t="s">
        <v>217</v>
      </c>
      <c r="AA200" s="314"/>
      <c r="AB200" s="314"/>
      <c r="AC200" s="314"/>
      <c r="AD200" s="314"/>
      <c r="AE200" s="314"/>
      <c r="AF200" s="314"/>
      <c r="AG200" s="314"/>
      <c r="AH200" s="314"/>
      <c r="AI200" s="352"/>
    </row>
    <row r="201" spans="1:52" x14ac:dyDescent="0.2">
      <c r="A201" s="8">
        <v>1</v>
      </c>
      <c r="C201" s="38" t="s">
        <v>47</v>
      </c>
      <c r="D201" s="502">
        <f>IF(ISNA(VLOOKUP(A201,入力シート!$B$56:$L$65,3,FALSE)),"",VLOOKUP(A201,入力シート!$B$56:$L$65,3,FALSE))</f>
        <v>0</v>
      </c>
      <c r="E201" s="502"/>
      <c r="F201" s="502"/>
      <c r="G201" s="502"/>
      <c r="H201" s="502"/>
      <c r="I201" s="502"/>
      <c r="J201" s="502"/>
      <c r="K201" s="502"/>
      <c r="L201" s="502"/>
      <c r="M201" s="502"/>
      <c r="N201" s="502"/>
      <c r="O201" s="502"/>
      <c r="P201" s="490"/>
      <c r="Q201" s="490"/>
      <c r="R201" s="490"/>
      <c r="S201" s="490"/>
      <c r="T201" s="490"/>
      <c r="U201" s="490"/>
      <c r="V201" s="490"/>
      <c r="W201" s="490"/>
      <c r="X201" s="490"/>
      <c r="Y201" s="490"/>
      <c r="Z201" s="490"/>
      <c r="AA201" s="490"/>
      <c r="AB201" s="490"/>
      <c r="AC201" s="490"/>
      <c r="AD201" s="490"/>
      <c r="AE201" s="490"/>
      <c r="AF201" s="490"/>
      <c r="AG201" s="490"/>
      <c r="AH201" s="490"/>
      <c r="AI201" s="509"/>
      <c r="AJ201" s="44"/>
      <c r="AK201" s="44"/>
      <c r="AL201" s="44"/>
      <c r="AM201" s="44"/>
      <c r="AN201" s="44"/>
      <c r="AO201" s="44"/>
      <c r="AP201" s="44"/>
      <c r="AQ201" s="44"/>
      <c r="AR201" s="44"/>
      <c r="AS201" s="44"/>
      <c r="AT201" s="44"/>
      <c r="AU201" s="44"/>
      <c r="AV201" s="44"/>
      <c r="AW201" s="44"/>
      <c r="AX201" s="44"/>
      <c r="AY201" s="44"/>
      <c r="AZ201" s="44"/>
    </row>
    <row r="202" spans="1:52" x14ac:dyDescent="0.2">
      <c r="A202" s="8">
        <v>2</v>
      </c>
      <c r="B202" s="16"/>
      <c r="C202" s="38" t="s">
        <v>48</v>
      </c>
      <c r="D202" s="502">
        <f>IF(ISNA(VLOOKUP(A202,入力シート!$B$56:$L$65,3,FALSE)),"",VLOOKUP(A202,入力シート!$B$56:$L$65,3,FALSE))</f>
        <v>0</v>
      </c>
      <c r="E202" s="502"/>
      <c r="F202" s="502"/>
      <c r="G202" s="502"/>
      <c r="H202" s="502"/>
      <c r="I202" s="502"/>
      <c r="J202" s="502"/>
      <c r="K202" s="502"/>
      <c r="L202" s="502"/>
      <c r="M202" s="502"/>
      <c r="N202" s="502"/>
      <c r="O202" s="502"/>
      <c r="P202" s="490"/>
      <c r="Q202" s="490"/>
      <c r="R202" s="490"/>
      <c r="S202" s="490"/>
      <c r="T202" s="490"/>
      <c r="U202" s="490"/>
      <c r="V202" s="490"/>
      <c r="W202" s="490"/>
      <c r="X202" s="490"/>
      <c r="Y202" s="490"/>
      <c r="Z202" s="490"/>
      <c r="AA202" s="490"/>
      <c r="AB202" s="490"/>
      <c r="AC202" s="490"/>
      <c r="AD202" s="490"/>
      <c r="AE202" s="490"/>
      <c r="AF202" s="490"/>
      <c r="AG202" s="490"/>
      <c r="AH202" s="490"/>
      <c r="AI202" s="509"/>
      <c r="AJ202" s="44"/>
      <c r="AK202" s="44"/>
      <c r="AL202" s="44"/>
      <c r="AM202" s="44"/>
      <c r="AN202" s="44"/>
      <c r="AO202" s="44"/>
      <c r="AP202" s="44"/>
      <c r="AQ202" s="44"/>
      <c r="AR202" s="44"/>
      <c r="AS202" s="44"/>
      <c r="AT202" s="44"/>
      <c r="AU202" s="44"/>
      <c r="AV202" s="44"/>
      <c r="AW202" s="44"/>
      <c r="AX202" s="44"/>
      <c r="AY202" s="44"/>
      <c r="AZ202" s="44"/>
    </row>
    <row r="203" spans="1:52" x14ac:dyDescent="0.2">
      <c r="A203" s="8">
        <v>3</v>
      </c>
      <c r="C203" s="38" t="s">
        <v>49</v>
      </c>
      <c r="D203" s="502">
        <f>IF(ISNA(VLOOKUP(A203,入力シート!$B$56:$L$65,3,FALSE)),"",VLOOKUP(A203,入力シート!$B$56:$L$65,3,FALSE))</f>
        <v>0</v>
      </c>
      <c r="E203" s="502"/>
      <c r="F203" s="502"/>
      <c r="G203" s="502"/>
      <c r="H203" s="502"/>
      <c r="I203" s="502"/>
      <c r="J203" s="502"/>
      <c r="K203" s="502"/>
      <c r="L203" s="502"/>
      <c r="M203" s="502"/>
      <c r="N203" s="502"/>
      <c r="O203" s="502"/>
      <c r="P203" s="490"/>
      <c r="Q203" s="490"/>
      <c r="R203" s="490"/>
      <c r="S203" s="490"/>
      <c r="T203" s="490"/>
      <c r="U203" s="490"/>
      <c r="V203" s="490"/>
      <c r="W203" s="490"/>
      <c r="X203" s="490"/>
      <c r="Y203" s="490"/>
      <c r="Z203" s="490"/>
      <c r="AA203" s="490"/>
      <c r="AB203" s="490"/>
      <c r="AC203" s="490"/>
      <c r="AD203" s="490"/>
      <c r="AE203" s="490"/>
      <c r="AF203" s="490"/>
      <c r="AG203" s="490"/>
      <c r="AH203" s="490"/>
      <c r="AI203" s="509"/>
      <c r="AJ203" s="44"/>
      <c r="AK203" s="44"/>
      <c r="AL203" s="44"/>
      <c r="AM203" s="44"/>
      <c r="AN203" s="44"/>
      <c r="AO203" s="44"/>
      <c r="AP203" s="44"/>
      <c r="AQ203" s="44"/>
      <c r="AR203" s="44"/>
      <c r="AS203" s="44"/>
      <c r="AT203" s="44"/>
      <c r="AU203" s="44"/>
      <c r="AV203" s="44"/>
      <c r="AW203" s="44"/>
      <c r="AX203" s="44"/>
      <c r="AY203" s="44"/>
      <c r="AZ203" s="44"/>
    </row>
    <row r="204" spans="1:52" x14ac:dyDescent="0.2">
      <c r="A204" s="8">
        <v>4</v>
      </c>
      <c r="C204" s="38" t="s">
        <v>222</v>
      </c>
      <c r="D204" s="502">
        <f>IF(ISNA(VLOOKUP(A204,入力シート!$B$56:$L$65,3,FALSE)),"",VLOOKUP(A204,入力シート!$B$56:$L$65,3,FALSE))</f>
        <v>0</v>
      </c>
      <c r="E204" s="502"/>
      <c r="F204" s="502"/>
      <c r="G204" s="502"/>
      <c r="H204" s="502"/>
      <c r="I204" s="502"/>
      <c r="J204" s="502"/>
      <c r="K204" s="502"/>
      <c r="L204" s="502"/>
      <c r="M204" s="502"/>
      <c r="N204" s="502"/>
      <c r="O204" s="502"/>
      <c r="P204" s="490"/>
      <c r="Q204" s="490"/>
      <c r="R204" s="490"/>
      <c r="S204" s="490"/>
      <c r="T204" s="490"/>
      <c r="U204" s="490"/>
      <c r="V204" s="490"/>
      <c r="W204" s="490"/>
      <c r="X204" s="490"/>
      <c r="Y204" s="490"/>
      <c r="Z204" s="490"/>
      <c r="AA204" s="490"/>
      <c r="AB204" s="490"/>
      <c r="AC204" s="490"/>
      <c r="AD204" s="490"/>
      <c r="AE204" s="490"/>
      <c r="AF204" s="490"/>
      <c r="AG204" s="490"/>
      <c r="AH204" s="490"/>
      <c r="AI204" s="509"/>
      <c r="AJ204" s="44"/>
      <c r="AK204" s="44"/>
      <c r="AL204" s="44"/>
      <c r="AM204" s="44"/>
      <c r="AN204" s="44"/>
      <c r="AO204" s="44"/>
      <c r="AP204" s="44"/>
      <c r="AQ204" s="44"/>
      <c r="AR204" s="44"/>
      <c r="AS204" s="44"/>
      <c r="AT204" s="44"/>
      <c r="AU204" s="44"/>
      <c r="AV204" s="44"/>
      <c r="AW204" s="44"/>
      <c r="AX204" s="44"/>
      <c r="AY204" s="44"/>
      <c r="AZ204" s="44"/>
    </row>
    <row r="205" spans="1:52" x14ac:dyDescent="0.2">
      <c r="A205" s="8">
        <v>5</v>
      </c>
      <c r="C205" s="38" t="s">
        <v>224</v>
      </c>
      <c r="D205" s="502">
        <f>IF(ISNA(VLOOKUP(A205,入力シート!$B$56:$L$65,3,FALSE)),"",VLOOKUP(A205,入力シート!$B$56:$L$65,3,FALSE))</f>
        <v>0</v>
      </c>
      <c r="E205" s="502"/>
      <c r="F205" s="502"/>
      <c r="G205" s="502"/>
      <c r="H205" s="502"/>
      <c r="I205" s="502"/>
      <c r="J205" s="502"/>
      <c r="K205" s="502"/>
      <c r="L205" s="502"/>
      <c r="M205" s="502"/>
      <c r="N205" s="502"/>
      <c r="O205" s="502"/>
      <c r="P205" s="490"/>
      <c r="Q205" s="490"/>
      <c r="R205" s="490"/>
      <c r="S205" s="490"/>
      <c r="T205" s="490"/>
      <c r="U205" s="490"/>
      <c r="V205" s="490"/>
      <c r="W205" s="490"/>
      <c r="X205" s="490"/>
      <c r="Y205" s="490"/>
      <c r="Z205" s="490"/>
      <c r="AA205" s="490"/>
      <c r="AB205" s="490"/>
      <c r="AC205" s="490"/>
      <c r="AD205" s="490"/>
      <c r="AE205" s="490"/>
      <c r="AF205" s="490"/>
      <c r="AG205" s="490"/>
      <c r="AH205" s="490"/>
      <c r="AI205" s="509"/>
      <c r="AJ205" s="44"/>
      <c r="AK205" s="44"/>
      <c r="AL205" s="44"/>
      <c r="AM205" s="44"/>
      <c r="AN205" s="44"/>
      <c r="AO205" s="44"/>
      <c r="AP205" s="44"/>
      <c r="AQ205" s="44"/>
      <c r="AR205" s="44"/>
      <c r="AS205" s="44"/>
      <c r="AT205" s="44"/>
      <c r="AU205" s="44"/>
      <c r="AV205" s="44"/>
      <c r="AW205" s="44"/>
      <c r="AX205" s="44"/>
      <c r="AY205" s="44"/>
      <c r="AZ205" s="44"/>
    </row>
    <row r="206" spans="1:52" x14ac:dyDescent="0.2">
      <c r="A206" s="8">
        <v>6</v>
      </c>
      <c r="C206" s="38" t="s">
        <v>225</v>
      </c>
      <c r="D206" s="502">
        <f>IF(ISNA(VLOOKUP(A206,入力シート!$B$56:$L$65,3,FALSE)),"",VLOOKUP(A206,入力シート!$B$56:$L$65,3,FALSE))</f>
        <v>0</v>
      </c>
      <c r="E206" s="502"/>
      <c r="F206" s="502"/>
      <c r="G206" s="502"/>
      <c r="H206" s="502"/>
      <c r="I206" s="502"/>
      <c r="J206" s="502"/>
      <c r="K206" s="502"/>
      <c r="L206" s="502"/>
      <c r="M206" s="502"/>
      <c r="N206" s="502"/>
      <c r="O206" s="502"/>
      <c r="P206" s="490"/>
      <c r="Q206" s="490"/>
      <c r="R206" s="490"/>
      <c r="S206" s="490"/>
      <c r="T206" s="490"/>
      <c r="U206" s="490"/>
      <c r="V206" s="490"/>
      <c r="W206" s="490"/>
      <c r="X206" s="490"/>
      <c r="Y206" s="490"/>
      <c r="Z206" s="490"/>
      <c r="AA206" s="490"/>
      <c r="AB206" s="490"/>
      <c r="AC206" s="490"/>
      <c r="AD206" s="490"/>
      <c r="AE206" s="490"/>
      <c r="AF206" s="490"/>
      <c r="AG206" s="490"/>
      <c r="AH206" s="490"/>
      <c r="AI206" s="509"/>
      <c r="AJ206" s="44"/>
      <c r="AK206" s="44"/>
      <c r="AL206" s="44"/>
      <c r="AM206" s="44"/>
      <c r="AN206" s="44"/>
      <c r="AO206" s="44"/>
      <c r="AP206" s="44"/>
      <c r="AQ206" s="44"/>
      <c r="AR206" s="44"/>
      <c r="AS206" s="44"/>
      <c r="AT206" s="44"/>
      <c r="AU206" s="44"/>
      <c r="AV206" s="44"/>
      <c r="AW206" s="44"/>
      <c r="AX206" s="44"/>
      <c r="AY206" s="44"/>
      <c r="AZ206" s="44"/>
    </row>
    <row r="207" spans="1:52" x14ac:dyDescent="0.2">
      <c r="A207" s="8">
        <v>7</v>
      </c>
      <c r="B207" s="16"/>
      <c r="C207" s="38" t="s">
        <v>226</v>
      </c>
      <c r="D207" s="502">
        <f>IF(ISNA(VLOOKUP(A207,入力シート!$B$56:$L$65,3,FALSE)),"",VLOOKUP(A207,入力シート!$B$56:$L$65,3,FALSE))</f>
        <v>0</v>
      </c>
      <c r="E207" s="502"/>
      <c r="F207" s="502"/>
      <c r="G207" s="502"/>
      <c r="H207" s="502"/>
      <c r="I207" s="502"/>
      <c r="J207" s="502"/>
      <c r="K207" s="502"/>
      <c r="L207" s="502"/>
      <c r="M207" s="502"/>
      <c r="N207" s="502"/>
      <c r="O207" s="502"/>
      <c r="P207" s="490"/>
      <c r="Q207" s="490"/>
      <c r="R207" s="490"/>
      <c r="S207" s="490"/>
      <c r="T207" s="490"/>
      <c r="U207" s="490"/>
      <c r="V207" s="490"/>
      <c r="W207" s="490"/>
      <c r="X207" s="490"/>
      <c r="Y207" s="490"/>
      <c r="Z207" s="490"/>
      <c r="AA207" s="490"/>
      <c r="AB207" s="490"/>
      <c r="AC207" s="490"/>
      <c r="AD207" s="490"/>
      <c r="AE207" s="490"/>
      <c r="AF207" s="490"/>
      <c r="AG207" s="490"/>
      <c r="AH207" s="490"/>
      <c r="AI207" s="509"/>
      <c r="AJ207" s="44"/>
      <c r="AK207" s="44"/>
      <c r="AL207" s="44"/>
      <c r="AM207" s="44"/>
      <c r="AN207" s="44"/>
      <c r="AO207" s="44"/>
      <c r="AP207" s="44"/>
      <c r="AQ207" s="44"/>
      <c r="AR207" s="44"/>
      <c r="AS207" s="44"/>
      <c r="AT207" s="44"/>
      <c r="AU207" s="44"/>
      <c r="AV207" s="44"/>
      <c r="AW207" s="44"/>
      <c r="AX207" s="44"/>
      <c r="AY207" s="44"/>
      <c r="AZ207" s="44"/>
    </row>
    <row r="208" spans="1:52" x14ac:dyDescent="0.2">
      <c r="A208" s="8">
        <v>8</v>
      </c>
      <c r="C208" s="38" t="s">
        <v>227</v>
      </c>
      <c r="D208" s="502">
        <f>IF(ISNA(VLOOKUP(A208,入力シート!$B$56:$L$65,3,FALSE)),"",VLOOKUP(A208,入力シート!$B$56:$L$65,3,FALSE))</f>
        <v>0</v>
      </c>
      <c r="E208" s="502"/>
      <c r="F208" s="502"/>
      <c r="G208" s="502"/>
      <c r="H208" s="502"/>
      <c r="I208" s="502"/>
      <c r="J208" s="502"/>
      <c r="K208" s="502"/>
      <c r="L208" s="502"/>
      <c r="M208" s="502"/>
      <c r="N208" s="502"/>
      <c r="O208" s="502"/>
      <c r="P208" s="490"/>
      <c r="Q208" s="490"/>
      <c r="R208" s="490"/>
      <c r="S208" s="490"/>
      <c r="T208" s="490"/>
      <c r="U208" s="490"/>
      <c r="V208" s="490"/>
      <c r="W208" s="490"/>
      <c r="X208" s="490"/>
      <c r="Y208" s="490"/>
      <c r="Z208" s="490"/>
      <c r="AA208" s="490"/>
      <c r="AB208" s="490"/>
      <c r="AC208" s="490"/>
      <c r="AD208" s="490"/>
      <c r="AE208" s="490"/>
      <c r="AF208" s="490"/>
      <c r="AG208" s="490"/>
      <c r="AH208" s="490"/>
      <c r="AI208" s="509"/>
      <c r="AJ208" s="44"/>
      <c r="AK208" s="44"/>
      <c r="AL208" s="44"/>
      <c r="AM208" s="44"/>
      <c r="AN208" s="44"/>
      <c r="AO208" s="44"/>
      <c r="AP208" s="44"/>
      <c r="AQ208" s="44"/>
      <c r="AR208" s="44"/>
      <c r="AS208" s="44"/>
      <c r="AT208" s="44"/>
      <c r="AU208" s="44"/>
      <c r="AV208" s="44"/>
      <c r="AW208" s="44"/>
      <c r="AX208" s="44"/>
      <c r="AY208" s="44"/>
      <c r="AZ208" s="44"/>
    </row>
    <row r="209" spans="1:52" x14ac:dyDescent="0.2">
      <c r="A209" s="8">
        <v>9</v>
      </c>
      <c r="C209" s="38" t="s">
        <v>228</v>
      </c>
      <c r="D209" s="502">
        <f>IF(ISNA(VLOOKUP(A209,入力シート!$B$56:$L$65,3,FALSE)),"",VLOOKUP(A209,入力シート!$B$56:$L$65,3,FALSE))</f>
        <v>0</v>
      </c>
      <c r="E209" s="502"/>
      <c r="F209" s="502"/>
      <c r="G209" s="502"/>
      <c r="H209" s="502"/>
      <c r="I209" s="502"/>
      <c r="J209" s="502"/>
      <c r="K209" s="502"/>
      <c r="L209" s="502"/>
      <c r="M209" s="502"/>
      <c r="N209" s="502"/>
      <c r="O209" s="502"/>
      <c r="P209" s="490"/>
      <c r="Q209" s="490"/>
      <c r="R209" s="490"/>
      <c r="S209" s="490"/>
      <c r="T209" s="490"/>
      <c r="U209" s="490"/>
      <c r="V209" s="490"/>
      <c r="W209" s="490"/>
      <c r="X209" s="490"/>
      <c r="Y209" s="490"/>
      <c r="Z209" s="490"/>
      <c r="AA209" s="490"/>
      <c r="AB209" s="490"/>
      <c r="AC209" s="490"/>
      <c r="AD209" s="490"/>
      <c r="AE209" s="490"/>
      <c r="AF209" s="490"/>
      <c r="AG209" s="490"/>
      <c r="AH209" s="490"/>
      <c r="AI209" s="509"/>
      <c r="AJ209" s="44"/>
      <c r="AK209" s="44"/>
      <c r="AL209" s="44"/>
      <c r="AM209" s="44"/>
      <c r="AN209" s="44"/>
      <c r="AO209" s="44"/>
      <c r="AP209" s="44"/>
      <c r="AQ209" s="44"/>
      <c r="AR209" s="44"/>
      <c r="AS209" s="44"/>
      <c r="AT209" s="44"/>
      <c r="AU209" s="44"/>
      <c r="AV209" s="44"/>
      <c r="AW209" s="44"/>
      <c r="AX209" s="44"/>
      <c r="AY209" s="44"/>
      <c r="AZ209" s="44"/>
    </row>
    <row r="210" spans="1:52" ht="18.600000000000001" thickBot="1" x14ac:dyDescent="0.25">
      <c r="A210" s="8">
        <v>10</v>
      </c>
      <c r="C210" s="39" t="s">
        <v>229</v>
      </c>
      <c r="D210" s="510">
        <f>IF(ISNA(VLOOKUP(A210,入力シート!$B$56:$L$65,3,FALSE)),"",VLOOKUP(A210,入力シート!$B$56:$L$65,3,FALSE))</f>
        <v>0</v>
      </c>
      <c r="E210" s="511"/>
      <c r="F210" s="511"/>
      <c r="G210" s="511"/>
      <c r="H210" s="511"/>
      <c r="I210" s="511"/>
      <c r="J210" s="511"/>
      <c r="K210" s="511"/>
      <c r="L210" s="511"/>
      <c r="M210" s="511"/>
      <c r="N210" s="511"/>
      <c r="O210" s="512"/>
      <c r="P210" s="490"/>
      <c r="Q210" s="490"/>
      <c r="R210" s="490"/>
      <c r="S210" s="490"/>
      <c r="T210" s="490"/>
      <c r="U210" s="490"/>
      <c r="V210" s="490"/>
      <c r="W210" s="490"/>
      <c r="X210" s="490"/>
      <c r="Y210" s="490"/>
      <c r="Z210" s="490"/>
      <c r="AA210" s="490"/>
      <c r="AB210" s="490"/>
      <c r="AC210" s="490"/>
      <c r="AD210" s="490"/>
      <c r="AE210" s="490"/>
      <c r="AF210" s="490"/>
      <c r="AG210" s="490"/>
      <c r="AH210" s="490"/>
      <c r="AI210" s="509"/>
      <c r="AJ210" s="45"/>
      <c r="AK210" s="44"/>
      <c r="AL210" s="44"/>
      <c r="AM210" s="44"/>
      <c r="AN210" s="44"/>
      <c r="AO210" s="44"/>
      <c r="AP210" s="44"/>
      <c r="AQ210" s="44"/>
      <c r="AR210" s="44"/>
      <c r="AS210" s="44"/>
      <c r="AT210" s="44"/>
      <c r="AU210" s="44"/>
      <c r="AV210" s="44"/>
      <c r="AW210" s="44"/>
      <c r="AX210" s="44"/>
      <c r="AY210" s="44"/>
      <c r="AZ210" s="44"/>
    </row>
    <row r="211" spans="1:52" ht="18.600000000000001" thickBot="1" x14ac:dyDescent="0.25">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spans="1:52" ht="18.600000000000001" thickBot="1" x14ac:dyDescent="0.25">
      <c r="A212" s="3"/>
      <c r="B212" s="162" t="s">
        <v>230</v>
      </c>
      <c r="C212" s="163"/>
      <c r="D212" s="163"/>
      <c r="E212" s="358"/>
      <c r="F212" s="506"/>
      <c r="G212" s="506"/>
      <c r="H212" s="506"/>
      <c r="I212" s="506"/>
      <c r="J212" s="506"/>
      <c r="K212" s="506"/>
      <c r="L212" s="507"/>
      <c r="M212" s="3"/>
      <c r="N212" s="3"/>
      <c r="O212" s="3"/>
      <c r="P212" s="3"/>
      <c r="Q212" s="3"/>
      <c r="R212" s="3"/>
      <c r="S212" s="3"/>
      <c r="T212" s="3"/>
      <c r="U212" s="3"/>
      <c r="V212" s="3"/>
      <c r="W212" s="3"/>
    </row>
    <row r="213" spans="1:52" x14ac:dyDescent="0.2">
      <c r="A213" s="3"/>
      <c r="B213" s="162" t="s">
        <v>231</v>
      </c>
      <c r="C213" s="163"/>
      <c r="D213" s="163"/>
      <c r="E213" s="358"/>
      <c r="F213" s="508"/>
      <c r="G213" s="504"/>
      <c r="H213" s="504"/>
      <c r="I213" s="504"/>
      <c r="J213" s="504"/>
      <c r="K213" s="504"/>
      <c r="L213" s="505"/>
      <c r="M213" s="162" t="s">
        <v>233</v>
      </c>
      <c r="N213" s="163"/>
      <c r="O213" s="163"/>
      <c r="P213" s="358"/>
      <c r="Q213" s="503"/>
      <c r="R213" s="504"/>
      <c r="S213" s="504"/>
      <c r="T213" s="504"/>
      <c r="U213" s="504"/>
      <c r="V213" s="504"/>
      <c r="W213" s="505"/>
    </row>
    <row r="214" spans="1:52" x14ac:dyDescent="0.2">
      <c r="A214" s="3"/>
      <c r="B214" s="162" t="s">
        <v>234</v>
      </c>
      <c r="C214" s="163"/>
      <c r="D214" s="163"/>
      <c r="E214" s="358"/>
      <c r="F214" s="503"/>
      <c r="G214" s="504"/>
      <c r="H214" s="504"/>
      <c r="I214" s="504"/>
      <c r="J214" s="504"/>
      <c r="K214" s="504"/>
      <c r="L214" s="505"/>
      <c r="M214" s="162" t="s">
        <v>236</v>
      </c>
      <c r="N214" s="163"/>
      <c r="O214" s="163"/>
      <c r="P214" s="358"/>
      <c r="Q214" s="503"/>
      <c r="R214" s="504"/>
      <c r="S214" s="504"/>
      <c r="T214" s="504"/>
      <c r="U214" s="504"/>
      <c r="V214" s="504"/>
      <c r="W214" s="505"/>
    </row>
    <row r="215" spans="1:52" x14ac:dyDescent="0.2">
      <c r="A215" s="3"/>
      <c r="B215" s="2"/>
      <c r="C215" s="3"/>
      <c r="D215" s="3"/>
      <c r="E215" s="3"/>
      <c r="F215" s="3"/>
      <c r="G215" s="3"/>
      <c r="H215" s="3"/>
      <c r="I215" s="3"/>
      <c r="J215" s="3"/>
      <c r="K215" s="3"/>
      <c r="L215" s="3"/>
      <c r="M215" s="3"/>
      <c r="N215" s="3"/>
      <c r="O215" s="3"/>
      <c r="P215" s="3"/>
      <c r="Q215" s="3"/>
      <c r="R215" s="3"/>
      <c r="S215" s="3"/>
      <c r="T215" s="3"/>
      <c r="U215" s="3"/>
      <c r="V215" s="3"/>
      <c r="W215" s="3"/>
    </row>
    <row r="216" spans="1:52" s="24" customFormat="1" ht="15" customHeight="1" thickBot="1" x14ac:dyDescent="0.25">
      <c r="A216" s="362" t="s">
        <v>238</v>
      </c>
      <c r="B216" s="362"/>
      <c r="C216" s="362"/>
      <c r="D216" s="362"/>
      <c r="E216" s="362"/>
      <c r="F216" s="362"/>
      <c r="G216" s="362"/>
      <c r="H216" s="362"/>
      <c r="I216" s="362"/>
      <c r="J216" s="362"/>
      <c r="K216" s="362"/>
      <c r="L216" s="362"/>
      <c r="M216" s="362"/>
      <c r="N216" s="362"/>
      <c r="O216" s="362"/>
      <c r="P216" s="362"/>
      <c r="Q216" s="362"/>
      <c r="R216" s="362"/>
      <c r="S216" s="362"/>
      <c r="T216" s="362"/>
      <c r="U216" s="362"/>
      <c r="V216" s="362"/>
      <c r="W216" s="362"/>
    </row>
    <row r="217" spans="1:52" ht="18.600000000000001" thickBot="1" x14ac:dyDescent="0.25">
      <c r="A217" s="3"/>
      <c r="B217" s="162" t="s">
        <v>230</v>
      </c>
      <c r="C217" s="163"/>
      <c r="D217" s="163"/>
      <c r="E217" s="358"/>
      <c r="F217" s="506"/>
      <c r="G217" s="506"/>
      <c r="H217" s="506"/>
      <c r="I217" s="506"/>
      <c r="J217" s="506"/>
      <c r="K217" s="506"/>
      <c r="L217" s="507"/>
      <c r="M217" s="3"/>
      <c r="N217" s="3"/>
      <c r="O217" s="3"/>
      <c r="P217" s="3"/>
      <c r="Q217" s="3"/>
      <c r="R217" s="3"/>
      <c r="S217" s="3"/>
      <c r="T217" s="3"/>
      <c r="U217" s="3"/>
      <c r="V217" s="3"/>
      <c r="W217" s="3"/>
    </row>
    <row r="218" spans="1:52" ht="18.600000000000001" thickBot="1" x14ac:dyDescent="0.25">
      <c r="A218" s="3"/>
      <c r="B218" s="162" t="s">
        <v>231</v>
      </c>
      <c r="C218" s="163"/>
      <c r="D218" s="163"/>
      <c r="E218" s="358"/>
      <c r="F218" s="503"/>
      <c r="G218" s="504"/>
      <c r="H218" s="504"/>
      <c r="I218" s="504"/>
      <c r="J218" s="504"/>
      <c r="K218" s="504"/>
      <c r="L218" s="505"/>
      <c r="M218" s="162" t="s">
        <v>233</v>
      </c>
      <c r="N218" s="163"/>
      <c r="O218" s="163"/>
      <c r="P218" s="358"/>
      <c r="Q218" s="503"/>
      <c r="R218" s="504"/>
      <c r="S218" s="504"/>
      <c r="T218" s="504"/>
      <c r="U218" s="504"/>
      <c r="V218" s="504"/>
      <c r="W218" s="505"/>
    </row>
    <row r="219" spans="1:52" ht="18.600000000000001" thickBot="1" x14ac:dyDescent="0.25">
      <c r="A219" s="3"/>
      <c r="B219" s="162" t="s">
        <v>234</v>
      </c>
      <c r="C219" s="163"/>
      <c r="D219" s="163"/>
      <c r="E219" s="358"/>
      <c r="F219" s="503"/>
      <c r="G219" s="504"/>
      <c r="H219" s="504"/>
      <c r="I219" s="504"/>
      <c r="J219" s="504"/>
      <c r="K219" s="504"/>
      <c r="L219" s="505"/>
      <c r="M219" s="162" t="s">
        <v>236</v>
      </c>
      <c r="N219" s="163"/>
      <c r="O219" s="163"/>
      <c r="P219" s="358"/>
      <c r="Q219" s="503"/>
      <c r="R219" s="504"/>
      <c r="S219" s="504"/>
      <c r="T219" s="504"/>
      <c r="U219" s="504"/>
      <c r="V219" s="504"/>
      <c r="W219" s="505"/>
    </row>
    <row r="220" spans="1:52" x14ac:dyDescent="0.2">
      <c r="A220" s="3"/>
      <c r="B220" s="2"/>
      <c r="C220" s="3"/>
      <c r="D220" s="3"/>
      <c r="E220" s="3"/>
      <c r="F220" s="3"/>
      <c r="G220" s="3"/>
      <c r="H220" s="3"/>
      <c r="I220" s="3"/>
      <c r="J220" s="3"/>
      <c r="K220" s="3"/>
      <c r="L220" s="3"/>
      <c r="M220" s="3"/>
      <c r="N220" s="3"/>
      <c r="O220" s="3"/>
      <c r="P220" s="3"/>
      <c r="Q220" s="3"/>
      <c r="R220" s="3"/>
      <c r="S220" s="3"/>
      <c r="T220" s="3"/>
      <c r="U220" s="3"/>
      <c r="V220" s="3"/>
      <c r="W220" s="3"/>
    </row>
    <row r="221" spans="1:52" s="24" customFormat="1" ht="15" customHeight="1" thickBot="1" x14ac:dyDescent="0.25">
      <c r="A221" s="362" t="s">
        <v>239</v>
      </c>
      <c r="B221" s="362"/>
      <c r="C221" s="362"/>
      <c r="D221" s="362"/>
      <c r="E221" s="362"/>
      <c r="F221" s="362"/>
      <c r="G221" s="362"/>
      <c r="H221" s="362"/>
      <c r="I221" s="362"/>
      <c r="J221" s="362"/>
      <c r="K221" s="362"/>
      <c r="L221" s="362"/>
      <c r="M221" s="362"/>
      <c r="N221" s="362"/>
      <c r="O221" s="362"/>
      <c r="P221" s="362"/>
      <c r="Q221" s="362"/>
      <c r="R221" s="362"/>
      <c r="S221" s="362"/>
      <c r="T221" s="362"/>
      <c r="U221" s="362"/>
      <c r="V221" s="362"/>
      <c r="W221" s="362"/>
    </row>
    <row r="222" spans="1:52" ht="18.600000000000001" thickBot="1" x14ac:dyDescent="0.25">
      <c r="A222" s="3"/>
      <c r="B222" s="162" t="s">
        <v>230</v>
      </c>
      <c r="C222" s="163"/>
      <c r="D222" s="163"/>
      <c r="E222" s="358"/>
      <c r="F222" s="516">
        <f>MAX(入力シート!M120:T129)</f>
        <v>0</v>
      </c>
      <c r="G222" s="516"/>
      <c r="H222" s="516"/>
      <c r="I222" s="516"/>
      <c r="J222" s="516"/>
      <c r="K222" s="516"/>
      <c r="L222" s="517"/>
      <c r="M222" s="3"/>
      <c r="N222" s="3"/>
      <c r="O222" s="3"/>
      <c r="P222" s="3"/>
      <c r="Q222" s="3"/>
      <c r="R222" s="3"/>
      <c r="S222" s="3"/>
      <c r="T222" s="3"/>
      <c r="U222" s="3"/>
      <c r="V222" s="3"/>
      <c r="W222" s="3"/>
    </row>
    <row r="223" spans="1:52" ht="18.600000000000001" thickBot="1" x14ac:dyDescent="0.25">
      <c r="A223" s="3"/>
      <c r="B223" s="162" t="s">
        <v>231</v>
      </c>
      <c r="C223" s="163"/>
      <c r="D223" s="163"/>
      <c r="E223" s="358"/>
      <c r="F223" s="503"/>
      <c r="G223" s="504"/>
      <c r="H223" s="504"/>
      <c r="I223" s="504"/>
      <c r="J223" s="504"/>
      <c r="K223" s="504"/>
      <c r="L223" s="505"/>
      <c r="M223" s="162" t="s">
        <v>233</v>
      </c>
      <c r="N223" s="163"/>
      <c r="O223" s="163"/>
      <c r="P223" s="358"/>
      <c r="Q223" s="503"/>
      <c r="R223" s="504"/>
      <c r="S223" s="504"/>
      <c r="T223" s="504"/>
      <c r="U223" s="504"/>
      <c r="V223" s="504"/>
      <c r="W223" s="505"/>
    </row>
    <row r="224" spans="1:52" ht="18.600000000000001" thickBot="1" x14ac:dyDescent="0.25">
      <c r="A224" s="3"/>
      <c r="B224" s="162" t="s">
        <v>234</v>
      </c>
      <c r="C224" s="163"/>
      <c r="D224" s="163"/>
      <c r="E224" s="358"/>
      <c r="F224" s="503"/>
      <c r="G224" s="504"/>
      <c r="H224" s="504"/>
      <c r="I224" s="504"/>
      <c r="J224" s="504"/>
      <c r="K224" s="504"/>
      <c r="L224" s="505"/>
      <c r="M224" s="162" t="s">
        <v>236</v>
      </c>
      <c r="N224" s="163"/>
      <c r="O224" s="163"/>
      <c r="P224" s="358"/>
      <c r="Q224" s="503"/>
      <c r="R224" s="504"/>
      <c r="S224" s="504"/>
      <c r="T224" s="504"/>
      <c r="U224" s="504"/>
      <c r="V224" s="504"/>
      <c r="W224" s="505"/>
    </row>
  </sheetData>
  <sheetProtection sheet="1" objects="1" scenarios="1"/>
  <protectedRanges>
    <protectedRange sqref="AG56:AI65" name="範囲5"/>
    <protectedRange sqref="Q223:W224" name="範囲4"/>
    <protectedRange sqref="AJ120:AQ129 M133:AP142 D150:AJ159 AS150:BD159 D164:AJ173 AS164:AZ173 L178:AZ179 K187:BA188 K190:BA191 G195:M196 R195:X196 P201:AI210 F212:L214 Q213:W214 F217:L219 Q218:W219 F223:L224" name="範囲3"/>
    <protectedRange sqref="O72 O75 O78 O81 O84 O87 O90 O93 O96 O99 AL71 U72 AL74 U75 AL77 U78 AL80 U81 AL83 U84 AL86 U87 AL89 U90 AL92 U93 AL95 U96 AL98 U99 D107:AB116 AH107:AL116 AW107:BF116 D120:Y129" name="範囲2"/>
    <protectedRange sqref="F3:X8 AG2:AX6 AG7:AM8 AS7:AX8 AG9:AX10 T13:W15 AI14 K19:V28 Y30 D56:AC65 AS56:AU65 K34:AB41" name="範囲1"/>
  </protectedRanges>
  <mergeCells count="1076">
    <mergeCell ref="AG166:AJ166"/>
    <mergeCell ref="AK166:AN166"/>
    <mergeCell ref="AO166:AR166"/>
    <mergeCell ref="AS166:AV166"/>
    <mergeCell ref="AW166:AZ166"/>
    <mergeCell ref="D165:N165"/>
    <mergeCell ref="O165:Q165"/>
    <mergeCell ref="R165:T165"/>
    <mergeCell ref="U165:X165"/>
    <mergeCell ref="Y165:AB165"/>
    <mergeCell ref="AC165:AF165"/>
    <mergeCell ref="AG165:AJ165"/>
    <mergeCell ref="AK165:AN165"/>
    <mergeCell ref="AO165:AR165"/>
    <mergeCell ref="B165:C165"/>
    <mergeCell ref="AW169:AZ169"/>
    <mergeCell ref="B170:C170"/>
    <mergeCell ref="D170:N170"/>
    <mergeCell ref="O170:Q170"/>
    <mergeCell ref="R170:T170"/>
    <mergeCell ref="U170:X170"/>
    <mergeCell ref="Y170:AB170"/>
    <mergeCell ref="AC170:AF170"/>
    <mergeCell ref="AG170:AJ170"/>
    <mergeCell ref="AK170:AN170"/>
    <mergeCell ref="AO170:AR170"/>
    <mergeCell ref="AS170:AV170"/>
    <mergeCell ref="AW170:AZ170"/>
    <mergeCell ref="AW167:AZ167"/>
    <mergeCell ref="B167:C167"/>
    <mergeCell ref="D167:N167"/>
    <mergeCell ref="O167:Q167"/>
    <mergeCell ref="R167:T167"/>
    <mergeCell ref="U167:X167"/>
    <mergeCell ref="Y167:AB167"/>
    <mergeCell ref="AC167:AF167"/>
    <mergeCell ref="AG167:AJ167"/>
    <mergeCell ref="AK167:AN167"/>
    <mergeCell ref="AW165:AZ165"/>
    <mergeCell ref="B166:C166"/>
    <mergeCell ref="D166:N166"/>
    <mergeCell ref="O166:Q166"/>
    <mergeCell ref="R166:T166"/>
    <mergeCell ref="U166:X166"/>
    <mergeCell ref="Y166:AB166"/>
    <mergeCell ref="AC166:AF166"/>
    <mergeCell ref="D152:N152"/>
    <mergeCell ref="O152:Q152"/>
    <mergeCell ref="R152:T152"/>
    <mergeCell ref="U152:X152"/>
    <mergeCell ref="B158:C158"/>
    <mergeCell ref="B157:C157"/>
    <mergeCell ref="B156:C156"/>
    <mergeCell ref="B159:C159"/>
    <mergeCell ref="B152:C152"/>
    <mergeCell ref="B153:C153"/>
    <mergeCell ref="B154:C154"/>
    <mergeCell ref="C161:M161"/>
    <mergeCell ref="AS164:AV164"/>
    <mergeCell ref="AG163:AJ163"/>
    <mergeCell ref="AO167:AR167"/>
    <mergeCell ref="AS167:AV167"/>
    <mergeCell ref="Y157:AB157"/>
    <mergeCell ref="AC157:AF157"/>
    <mergeCell ref="AW168:AZ168"/>
    <mergeCell ref="B169:C169"/>
    <mergeCell ref="D169:N169"/>
    <mergeCell ref="O169:Q169"/>
    <mergeCell ref="R169:T169"/>
    <mergeCell ref="U169:X169"/>
    <mergeCell ref="Y169:AB169"/>
    <mergeCell ref="AC169:AF169"/>
    <mergeCell ref="AG169:AJ169"/>
    <mergeCell ref="AK169:AN169"/>
    <mergeCell ref="AO169:AR169"/>
    <mergeCell ref="AS169:AV169"/>
    <mergeCell ref="B168:C168"/>
    <mergeCell ref="D168:N168"/>
    <mergeCell ref="O168:Q168"/>
    <mergeCell ref="R168:T168"/>
    <mergeCell ref="U168:X168"/>
    <mergeCell ref="Y168:AB168"/>
    <mergeCell ref="AC168:AF168"/>
    <mergeCell ref="AG168:AJ168"/>
    <mergeCell ref="AK168:AN168"/>
    <mergeCell ref="AO168:AR168"/>
    <mergeCell ref="AS168:AV168"/>
    <mergeCell ref="BA153:BD153"/>
    <mergeCell ref="D154:N154"/>
    <mergeCell ref="O154:Q154"/>
    <mergeCell ref="R154:T154"/>
    <mergeCell ref="U154:X154"/>
    <mergeCell ref="Y154:AB154"/>
    <mergeCell ref="AC154:AF154"/>
    <mergeCell ref="AG154:AJ154"/>
    <mergeCell ref="AK154:AN154"/>
    <mergeCell ref="AO154:AR154"/>
    <mergeCell ref="AS154:AV154"/>
    <mergeCell ref="AW154:AZ154"/>
    <mergeCell ref="BA154:BD154"/>
    <mergeCell ref="D153:N153"/>
    <mergeCell ref="O153:Q153"/>
    <mergeCell ref="R153:T153"/>
    <mergeCell ref="U153:X153"/>
    <mergeCell ref="Y153:AB153"/>
    <mergeCell ref="AC153:AF153"/>
    <mergeCell ref="AG153:AJ153"/>
    <mergeCell ref="AK153:AN153"/>
    <mergeCell ref="D151:N151"/>
    <mergeCell ref="O151:Q151"/>
    <mergeCell ref="R151:T151"/>
    <mergeCell ref="U151:X151"/>
    <mergeCell ref="I129:L129"/>
    <mergeCell ref="B86:K88"/>
    <mergeCell ref="R75:T76"/>
    <mergeCell ref="R72:T73"/>
    <mergeCell ref="L93:N94"/>
    <mergeCell ref="D114:L114"/>
    <mergeCell ref="B95:K97"/>
    <mergeCell ref="O93:Q94"/>
    <mergeCell ref="D116:L116"/>
    <mergeCell ref="B108:C108"/>
    <mergeCell ref="B111:C111"/>
    <mergeCell ref="I119:L119"/>
    <mergeCell ref="M119:T119"/>
    <mergeCell ref="D122:H122"/>
    <mergeCell ref="I122:L122"/>
    <mergeCell ref="B120:C120"/>
    <mergeCell ref="D120:H120"/>
    <mergeCell ref="I120:L120"/>
    <mergeCell ref="D113:L113"/>
    <mergeCell ref="L89:V89"/>
    <mergeCell ref="B137:C137"/>
    <mergeCell ref="D137:L137"/>
    <mergeCell ref="D138:L138"/>
    <mergeCell ref="N146:R146"/>
    <mergeCell ref="B151:C151"/>
    <mergeCell ref="L81:N82"/>
    <mergeCell ref="B140:C140"/>
    <mergeCell ref="B141:C141"/>
    <mergeCell ref="C191:J191"/>
    <mergeCell ref="R133:AP133"/>
    <mergeCell ref="BM32:BO32"/>
    <mergeCell ref="BR32:BT32"/>
    <mergeCell ref="BM33:BO33"/>
    <mergeCell ref="B34:J35"/>
    <mergeCell ref="K34:S35"/>
    <mergeCell ref="T34:AB35"/>
    <mergeCell ref="AC34:AK35"/>
    <mergeCell ref="BM34:BO34"/>
    <mergeCell ref="BM35:BO35"/>
    <mergeCell ref="K32:S33"/>
    <mergeCell ref="T32:AB33"/>
    <mergeCell ref="AC32:AK33"/>
    <mergeCell ref="AQ95:AZ95"/>
    <mergeCell ref="AL71:AP71"/>
    <mergeCell ref="AQ71:AZ71"/>
    <mergeCell ref="AA74:AK74"/>
    <mergeCell ref="AL74:AP74"/>
    <mergeCell ref="R84:T85"/>
    <mergeCell ref="U84:AZ85"/>
    <mergeCell ref="AL86:AP86"/>
    <mergeCell ref="AA89:AK89"/>
    <mergeCell ref="AQ80:AZ80"/>
    <mergeCell ref="B71:K73"/>
    <mergeCell ref="L75:N76"/>
    <mergeCell ref="Y152:AB152"/>
    <mergeCell ref="AC152:AF152"/>
    <mergeCell ref="AG152:AJ152"/>
    <mergeCell ref="AK152:AN152"/>
    <mergeCell ref="AO152:AR152"/>
    <mergeCell ref="AS152:AV152"/>
    <mergeCell ref="B1:AX1"/>
    <mergeCell ref="N30:R30"/>
    <mergeCell ref="T30:X30"/>
    <mergeCell ref="Y30:AA30"/>
    <mergeCell ref="AS149:AV149"/>
    <mergeCell ref="AW123:AX123"/>
    <mergeCell ref="AW129:AX129"/>
    <mergeCell ref="AE127:AI127"/>
    <mergeCell ref="M138:Q138"/>
    <mergeCell ref="M132:Q132"/>
    <mergeCell ref="M133:Q133"/>
    <mergeCell ref="M134:Q134"/>
    <mergeCell ref="M137:Q137"/>
    <mergeCell ref="AJ129:AQ129"/>
    <mergeCell ref="Y156:AB156"/>
    <mergeCell ref="AW148:BD148"/>
    <mergeCell ref="R149:T149"/>
    <mergeCell ref="B146:M146"/>
    <mergeCell ref="Y149:AB149"/>
    <mergeCell ref="Y151:AB151"/>
    <mergeCell ref="B62:C62"/>
    <mergeCell ref="B63:C63"/>
    <mergeCell ref="B64:C64"/>
    <mergeCell ref="B20:J20"/>
    <mergeCell ref="AQ89:AZ89"/>
    <mergeCell ref="U119:Y119"/>
    <mergeCell ref="D115:L115"/>
    <mergeCell ref="B116:C116"/>
    <mergeCell ref="AQ92:AZ92"/>
    <mergeCell ref="U72:AZ73"/>
    <mergeCell ref="W83:Z83"/>
    <mergeCell ref="B112:C112"/>
    <mergeCell ref="BM30:BO30"/>
    <mergeCell ref="BR30:BW30"/>
    <mergeCell ref="B31:R31"/>
    <mergeCell ref="BM31:BO31"/>
    <mergeCell ref="BR31:BT31"/>
    <mergeCell ref="AN8:AR8"/>
    <mergeCell ref="AS8:AX8"/>
    <mergeCell ref="B7:E7"/>
    <mergeCell ref="F7:X7"/>
    <mergeCell ref="AA7:AF7"/>
    <mergeCell ref="AG8:AM8"/>
    <mergeCell ref="F8:X8"/>
    <mergeCell ref="AA8:AF8"/>
    <mergeCell ref="L90:N91"/>
    <mergeCell ref="L77:V77"/>
    <mergeCell ref="AA92:AK92"/>
    <mergeCell ref="AL92:AP92"/>
    <mergeCell ref="L78:N79"/>
    <mergeCell ref="O78:Q79"/>
    <mergeCell ref="R78:T79"/>
    <mergeCell ref="U78:AZ79"/>
    <mergeCell ref="O90:Q91"/>
    <mergeCell ref="O81:Q82"/>
    <mergeCell ref="R81:T82"/>
    <mergeCell ref="U81:AZ82"/>
    <mergeCell ref="R90:T91"/>
    <mergeCell ref="AA86:AK86"/>
    <mergeCell ref="L84:N85"/>
    <mergeCell ref="R87:T88"/>
    <mergeCell ref="AQ77:AZ77"/>
    <mergeCell ref="AM57:AO57"/>
    <mergeCell ref="R57:V57"/>
    <mergeCell ref="AE6:AF6"/>
    <mergeCell ref="AG6:AX6"/>
    <mergeCell ref="B13:O14"/>
    <mergeCell ref="T13:W13"/>
    <mergeCell ref="AX15:BB15"/>
    <mergeCell ref="AS7:AX7"/>
    <mergeCell ref="B30:H30"/>
    <mergeCell ref="B18:J18"/>
    <mergeCell ref="K18:V18"/>
    <mergeCell ref="B19:J19"/>
    <mergeCell ref="K19:V19"/>
    <mergeCell ref="K20:V20"/>
    <mergeCell ref="B21:J21"/>
    <mergeCell ref="K21:V21"/>
    <mergeCell ref="B22:J22"/>
    <mergeCell ref="K22:V22"/>
    <mergeCell ref="B23:J23"/>
    <mergeCell ref="K23:V23"/>
    <mergeCell ref="B24:J24"/>
    <mergeCell ref="B11:S11"/>
    <mergeCell ref="T11:X11"/>
    <mergeCell ref="Y14:AH14"/>
    <mergeCell ref="P14:S14"/>
    <mergeCell ref="B12:S12"/>
    <mergeCell ref="T12:X12"/>
    <mergeCell ref="P13:S13"/>
    <mergeCell ref="AG150:AJ150"/>
    <mergeCell ref="AP189:AT189"/>
    <mergeCell ref="M129:T129"/>
    <mergeCell ref="U129:Y129"/>
    <mergeCell ref="D128:H128"/>
    <mergeCell ref="B155:C155"/>
    <mergeCell ref="R158:T158"/>
    <mergeCell ref="U158:X158"/>
    <mergeCell ref="D164:N164"/>
    <mergeCell ref="O164:Q164"/>
    <mergeCell ref="K191:R191"/>
    <mergeCell ref="S191:W191"/>
    <mergeCell ref="X191:AB191"/>
    <mergeCell ref="D172:N172"/>
    <mergeCell ref="O172:Q172"/>
    <mergeCell ref="R172:T172"/>
    <mergeCell ref="U172:X172"/>
    <mergeCell ref="B173:C173"/>
    <mergeCell ref="C188:J188"/>
    <mergeCell ref="C189:J189"/>
    <mergeCell ref="Y158:AB158"/>
    <mergeCell ref="AC158:AF158"/>
    <mergeCell ref="C187:J187"/>
    <mergeCell ref="L178:AZ178"/>
    <mergeCell ref="X189:AB189"/>
    <mergeCell ref="D171:N171"/>
    <mergeCell ref="R150:T150"/>
    <mergeCell ref="AK191:AO191"/>
    <mergeCell ref="U162:X162"/>
    <mergeCell ref="O162:T162"/>
    <mergeCell ref="S146:X146"/>
    <mergeCell ref="O156:Q156"/>
    <mergeCell ref="BH159:BI159"/>
    <mergeCell ref="M106:T106"/>
    <mergeCell ref="M107:T107"/>
    <mergeCell ref="M108:T108"/>
    <mergeCell ref="M109:T109"/>
    <mergeCell ref="M110:T110"/>
    <mergeCell ref="M111:T111"/>
    <mergeCell ref="M112:T112"/>
    <mergeCell ref="M113:T113"/>
    <mergeCell ref="M114:T114"/>
    <mergeCell ref="M115:T115"/>
    <mergeCell ref="M116:T116"/>
    <mergeCell ref="Z119:AD119"/>
    <mergeCell ref="Z120:AD120"/>
    <mergeCell ref="Z121:AD121"/>
    <mergeCell ref="Z122:AD122"/>
    <mergeCell ref="Z123:AD123"/>
    <mergeCell ref="AW122:AX122"/>
    <mergeCell ref="AH113:AL113"/>
    <mergeCell ref="M122:T122"/>
    <mergeCell ref="U122:Y122"/>
    <mergeCell ref="M120:T120"/>
    <mergeCell ref="AM115:AQ115"/>
    <mergeCell ref="AW116:BA116"/>
    <mergeCell ref="AW119:AX119"/>
    <mergeCell ref="AC116:AG116"/>
    <mergeCell ref="C118:P118"/>
    <mergeCell ref="B119:C119"/>
    <mergeCell ref="D119:H119"/>
    <mergeCell ref="D136:L136"/>
    <mergeCell ref="D150:N150"/>
    <mergeCell ref="O150:Q150"/>
    <mergeCell ref="C196:F196"/>
    <mergeCell ref="X190:AB190"/>
    <mergeCell ref="AW128:AX128"/>
    <mergeCell ref="AE129:AI129"/>
    <mergeCell ref="U128:Y128"/>
    <mergeCell ref="AE128:AI128"/>
    <mergeCell ref="D155:N155"/>
    <mergeCell ref="O155:Q155"/>
    <mergeCell ref="R155:T155"/>
    <mergeCell ref="U155:X155"/>
    <mergeCell ref="Y155:AB155"/>
    <mergeCell ref="AC155:AF155"/>
    <mergeCell ref="AG155:AJ155"/>
    <mergeCell ref="AK155:AN155"/>
    <mergeCell ref="AO155:AR155"/>
    <mergeCell ref="AS155:AV155"/>
    <mergeCell ref="AW155:AZ155"/>
    <mergeCell ref="R156:T156"/>
    <mergeCell ref="AW172:AZ172"/>
    <mergeCell ref="B163:C163"/>
    <mergeCell ref="AW173:AZ173"/>
    <mergeCell ref="U173:X173"/>
    <mergeCell ref="R171:T171"/>
    <mergeCell ref="AG173:AJ173"/>
    <mergeCell ref="R196:X196"/>
    <mergeCell ref="AC156:AF156"/>
    <mergeCell ref="AG156:AJ156"/>
    <mergeCell ref="AG149:AJ149"/>
    <mergeCell ref="AK149:AN149"/>
    <mergeCell ref="AO149:AR149"/>
    <mergeCell ref="B164:C164"/>
    <mergeCell ref="AO159:AR159"/>
    <mergeCell ref="P200:Y200"/>
    <mergeCell ref="Z200:AI200"/>
    <mergeCell ref="Z201:AI201"/>
    <mergeCell ref="Z202:AI202"/>
    <mergeCell ref="AU190:BA190"/>
    <mergeCell ref="K187:BA187"/>
    <mergeCell ref="K188:BA188"/>
    <mergeCell ref="K189:R189"/>
    <mergeCell ref="AU189:BA189"/>
    <mergeCell ref="AC189:AJ189"/>
    <mergeCell ref="AK189:AO189"/>
    <mergeCell ref="S189:W189"/>
    <mergeCell ref="L179:AZ179"/>
    <mergeCell ref="AS173:AV173"/>
    <mergeCell ref="D173:N173"/>
    <mergeCell ref="O173:Q173"/>
    <mergeCell ref="R173:T173"/>
    <mergeCell ref="AK173:AN173"/>
    <mergeCell ref="B178:K178"/>
    <mergeCell ref="P201:Y201"/>
    <mergeCell ref="P202:Y202"/>
    <mergeCell ref="B179:K179"/>
    <mergeCell ref="AC190:AJ190"/>
    <mergeCell ref="AC191:AJ191"/>
    <mergeCell ref="C190:J190"/>
    <mergeCell ref="AP190:AT190"/>
    <mergeCell ref="A193:E193"/>
    <mergeCell ref="B195:F195"/>
    <mergeCell ref="G195:M195"/>
    <mergeCell ref="N195:Q195"/>
    <mergeCell ref="R195:X195"/>
    <mergeCell ref="S190:W190"/>
    <mergeCell ref="Z203:AI203"/>
    <mergeCell ref="Z204:AI204"/>
    <mergeCell ref="Z205:AI205"/>
    <mergeCell ref="D200:O200"/>
    <mergeCell ref="Z210:AI210"/>
    <mergeCell ref="Z206:AI206"/>
    <mergeCell ref="Z207:AI207"/>
    <mergeCell ref="D208:O208"/>
    <mergeCell ref="P208:Y208"/>
    <mergeCell ref="Z208:AI208"/>
    <mergeCell ref="D209:O209"/>
    <mergeCell ref="P209:Y209"/>
    <mergeCell ref="Z209:AI209"/>
    <mergeCell ref="P210:Y210"/>
    <mergeCell ref="D210:O210"/>
    <mergeCell ref="AK190:AO190"/>
    <mergeCell ref="B224:E224"/>
    <mergeCell ref="F224:L224"/>
    <mergeCell ref="M224:P224"/>
    <mergeCell ref="Q224:W224"/>
    <mergeCell ref="Q218:W218"/>
    <mergeCell ref="B219:E219"/>
    <mergeCell ref="F219:L219"/>
    <mergeCell ref="M219:P219"/>
    <mergeCell ref="Q219:W219"/>
    <mergeCell ref="B218:E218"/>
    <mergeCell ref="F218:L218"/>
    <mergeCell ref="M218:P218"/>
    <mergeCell ref="B222:E222"/>
    <mergeCell ref="F222:L222"/>
    <mergeCell ref="P203:Y203"/>
    <mergeCell ref="P204:Y204"/>
    <mergeCell ref="P205:Y205"/>
    <mergeCell ref="D205:O205"/>
    <mergeCell ref="B223:E223"/>
    <mergeCell ref="F223:L223"/>
    <mergeCell ref="M223:P223"/>
    <mergeCell ref="Q223:W223"/>
    <mergeCell ref="A216:W216"/>
    <mergeCell ref="A221:W221"/>
    <mergeCell ref="B217:E217"/>
    <mergeCell ref="F217:L217"/>
    <mergeCell ref="G196:M196"/>
    <mergeCell ref="N196:Q196"/>
    <mergeCell ref="B171:C171"/>
    <mergeCell ref="B172:C172"/>
    <mergeCell ref="B214:E214"/>
    <mergeCell ref="F214:L214"/>
    <mergeCell ref="M214:P214"/>
    <mergeCell ref="Q214:W214"/>
    <mergeCell ref="D201:O201"/>
    <mergeCell ref="D202:O202"/>
    <mergeCell ref="D206:O206"/>
    <mergeCell ref="P206:Y206"/>
    <mergeCell ref="D203:O203"/>
    <mergeCell ref="D204:O204"/>
    <mergeCell ref="D207:O207"/>
    <mergeCell ref="P207:Y207"/>
    <mergeCell ref="B212:E212"/>
    <mergeCell ref="F212:L212"/>
    <mergeCell ref="B213:E213"/>
    <mergeCell ref="F213:L213"/>
    <mergeCell ref="M213:P213"/>
    <mergeCell ref="Q213:W213"/>
    <mergeCell ref="A199:N199"/>
    <mergeCell ref="AJ122:AQ122"/>
    <mergeCell ref="B149:C149"/>
    <mergeCell ref="B150:C150"/>
    <mergeCell ref="AW126:AX126"/>
    <mergeCell ref="B125:C125"/>
    <mergeCell ref="D125:H125"/>
    <mergeCell ref="I125:L125"/>
    <mergeCell ref="M125:T125"/>
    <mergeCell ref="U125:Y125"/>
    <mergeCell ref="AJ125:AQ125"/>
    <mergeCell ref="AJ126:AQ126"/>
    <mergeCell ref="AJ127:AQ127"/>
    <mergeCell ref="AJ128:AQ128"/>
    <mergeCell ref="AE126:AI126"/>
    <mergeCell ref="I124:L124"/>
    <mergeCell ref="M124:T124"/>
    <mergeCell ref="U124:Y124"/>
    <mergeCell ref="B124:C124"/>
    <mergeCell ref="B126:C126"/>
    <mergeCell ref="D126:H126"/>
    <mergeCell ref="D123:H123"/>
    <mergeCell ref="I123:L123"/>
    <mergeCell ref="M123:T123"/>
    <mergeCell ref="U123:Y123"/>
    <mergeCell ref="M140:Q140"/>
    <mergeCell ref="D141:L141"/>
    <mergeCell ref="D135:L135"/>
    <mergeCell ref="O149:Q149"/>
    <mergeCell ref="O159:Q159"/>
    <mergeCell ref="O171:Q171"/>
    <mergeCell ref="D156:N156"/>
    <mergeCell ref="AA80:AK80"/>
    <mergeCell ref="W64:X64"/>
    <mergeCell ref="R58:V58"/>
    <mergeCell ref="D57:L57"/>
    <mergeCell ref="M57:Q57"/>
    <mergeCell ref="AM63:AO63"/>
    <mergeCell ref="AQ83:AZ83"/>
    <mergeCell ref="AQ86:AZ86"/>
    <mergeCell ref="B77:K79"/>
    <mergeCell ref="AL80:AP80"/>
    <mergeCell ref="AY64:BA64"/>
    <mergeCell ref="D61:L61"/>
    <mergeCell ref="B74:K76"/>
    <mergeCell ref="B60:C60"/>
    <mergeCell ref="B61:C61"/>
    <mergeCell ref="AA59:AC59"/>
    <mergeCell ref="AD59:AF59"/>
    <mergeCell ref="AG59:AI59"/>
    <mergeCell ref="W59:X59"/>
    <mergeCell ref="Y59:Z59"/>
    <mergeCell ref="AJ57:AL57"/>
    <mergeCell ref="W57:X57"/>
    <mergeCell ref="AA58:AC58"/>
    <mergeCell ref="AD57:AF57"/>
    <mergeCell ref="AG57:AI57"/>
    <mergeCell ref="O75:Q76"/>
    <mergeCell ref="W86:Z86"/>
    <mergeCell ref="AP60:AR60"/>
    <mergeCell ref="R60:V60"/>
    <mergeCell ref="W80:Z80"/>
    <mergeCell ref="AM62:AO62"/>
    <mergeCell ref="B65:C65"/>
    <mergeCell ref="L87:N88"/>
    <mergeCell ref="B80:K82"/>
    <mergeCell ref="AJ64:AL64"/>
    <mergeCell ref="L72:N73"/>
    <mergeCell ref="B138:C138"/>
    <mergeCell ref="B135:C135"/>
    <mergeCell ref="B136:C136"/>
    <mergeCell ref="M136:Q136"/>
    <mergeCell ref="B142:C142"/>
    <mergeCell ref="B132:C132"/>
    <mergeCell ref="D132:L132"/>
    <mergeCell ref="B133:C133"/>
    <mergeCell ref="D133:L133"/>
    <mergeCell ref="B134:C134"/>
    <mergeCell ref="B127:C127"/>
    <mergeCell ref="D127:H127"/>
    <mergeCell ref="I127:L127"/>
    <mergeCell ref="Z127:AD127"/>
    <mergeCell ref="D121:H121"/>
    <mergeCell ref="D134:L134"/>
    <mergeCell ref="R134:AP134"/>
    <mergeCell ref="I128:L128"/>
    <mergeCell ref="M128:T128"/>
    <mergeCell ref="AE123:AI123"/>
    <mergeCell ref="M127:T127"/>
    <mergeCell ref="U127:Y127"/>
    <mergeCell ref="Z129:AD129"/>
    <mergeCell ref="M135:Q135"/>
    <mergeCell ref="B139:C139"/>
    <mergeCell ref="B122:C122"/>
    <mergeCell ref="D129:H129"/>
    <mergeCell ref="L86:V86"/>
    <mergeCell ref="O87:Q88"/>
    <mergeCell ref="D140:L140"/>
    <mergeCell ref="AE122:AI122"/>
    <mergeCell ref="I121:L121"/>
    <mergeCell ref="AS172:AV172"/>
    <mergeCell ref="AE121:AI121"/>
    <mergeCell ref="B123:C123"/>
    <mergeCell ref="Z124:AD124"/>
    <mergeCell ref="Z125:AD125"/>
    <mergeCell ref="Z126:AD126"/>
    <mergeCell ref="R135:AP135"/>
    <mergeCell ref="BA150:BD150"/>
    <mergeCell ref="BA157:BD157"/>
    <mergeCell ref="BA159:BD159"/>
    <mergeCell ref="AK157:AN157"/>
    <mergeCell ref="AO157:AR157"/>
    <mergeCell ref="AE124:AI124"/>
    <mergeCell ref="AE125:AI125"/>
    <mergeCell ref="AW156:AZ156"/>
    <mergeCell ref="AC150:AF150"/>
    <mergeCell ref="AK156:AN156"/>
    <mergeCell ref="AO156:AR156"/>
    <mergeCell ref="AS150:AV150"/>
    <mergeCell ref="AW150:AZ150"/>
    <mergeCell ref="AS158:AV158"/>
    <mergeCell ref="BA155:BD155"/>
    <mergeCell ref="AS156:AV156"/>
    <mergeCell ref="BA149:BD149"/>
    <mergeCell ref="BA156:BD156"/>
    <mergeCell ref="R136:AP136"/>
    <mergeCell ref="M126:T126"/>
    <mergeCell ref="B129:C129"/>
    <mergeCell ref="D149:N149"/>
    <mergeCell ref="AG159:AJ159"/>
    <mergeCell ref="AP191:AT191"/>
    <mergeCell ref="O157:Q157"/>
    <mergeCell ref="D159:N159"/>
    <mergeCell ref="D157:N157"/>
    <mergeCell ref="AJ124:AQ124"/>
    <mergeCell ref="BB116:BF116"/>
    <mergeCell ref="R138:AP138"/>
    <mergeCell ref="R132:AP132"/>
    <mergeCell ref="K190:R190"/>
    <mergeCell ref="R137:AP137"/>
    <mergeCell ref="AK163:AN163"/>
    <mergeCell ref="AO163:AR163"/>
    <mergeCell ref="AC164:AF164"/>
    <mergeCell ref="AG164:AJ164"/>
    <mergeCell ref="R164:T164"/>
    <mergeCell ref="U164:X164"/>
    <mergeCell ref="AO158:AR158"/>
    <mergeCell ref="M141:Q141"/>
    <mergeCell ref="R141:AP141"/>
    <mergeCell ref="D142:L142"/>
    <mergeCell ref="M142:Q142"/>
    <mergeCell ref="R142:AP142"/>
    <mergeCell ref="D163:N163"/>
    <mergeCell ref="O163:Q163"/>
    <mergeCell ref="AO173:AR173"/>
    <mergeCell ref="Y172:AB172"/>
    <mergeCell ref="AC172:AF172"/>
    <mergeCell ref="D139:L139"/>
    <mergeCell ref="M139:Q139"/>
    <mergeCell ref="AG172:AJ172"/>
    <mergeCell ref="AK172:AN172"/>
    <mergeCell ref="Y173:AB173"/>
    <mergeCell ref="AC173:AF173"/>
    <mergeCell ref="R163:T163"/>
    <mergeCell ref="AU191:BA191"/>
    <mergeCell ref="D158:N158"/>
    <mergeCell ref="O158:Q158"/>
    <mergeCell ref="AS171:AV171"/>
    <mergeCell ref="AW171:AZ171"/>
    <mergeCell ref="U157:X157"/>
    <mergeCell ref="AW164:AZ164"/>
    <mergeCell ref="AW158:AZ158"/>
    <mergeCell ref="AH110:AL110"/>
    <mergeCell ref="AH111:AL111"/>
    <mergeCell ref="AH112:AL112"/>
    <mergeCell ref="AC149:AF149"/>
    <mergeCell ref="R139:AP139"/>
    <mergeCell ref="R140:AP140"/>
    <mergeCell ref="U120:Y120"/>
    <mergeCell ref="U115:AB115"/>
    <mergeCell ref="U116:AB116"/>
    <mergeCell ref="R159:T159"/>
    <mergeCell ref="U159:X159"/>
    <mergeCell ref="Y159:AB159"/>
    <mergeCell ref="AC159:AF159"/>
    <mergeCell ref="AO172:AR172"/>
    <mergeCell ref="Y164:AB164"/>
    <mergeCell ref="Y163:AB163"/>
    <mergeCell ref="AC163:AF163"/>
    <mergeCell ref="AS159:AV159"/>
    <mergeCell ref="AK164:AN164"/>
    <mergeCell ref="AO164:AR164"/>
    <mergeCell ref="AM60:AO60"/>
    <mergeCell ref="A71:A73"/>
    <mergeCell ref="B55:C55"/>
    <mergeCell ref="AG60:AI60"/>
    <mergeCell ref="O54:T54"/>
    <mergeCell ref="BB56:BD56"/>
    <mergeCell ref="BB58:BD58"/>
    <mergeCell ref="BE58:BF58"/>
    <mergeCell ref="D60:L60"/>
    <mergeCell ref="M60:Q60"/>
    <mergeCell ref="AS60:AU60"/>
    <mergeCell ref="BB64:BD64"/>
    <mergeCell ref="BE64:BF64"/>
    <mergeCell ref="D63:L63"/>
    <mergeCell ref="W63:X63"/>
    <mergeCell ref="Y63:Z63"/>
    <mergeCell ref="AA63:AC63"/>
    <mergeCell ref="D62:L62"/>
    <mergeCell ref="M62:Q62"/>
    <mergeCell ref="R62:V62"/>
    <mergeCell ref="W62:X62"/>
    <mergeCell ref="Y62:Z62"/>
    <mergeCell ref="AA62:AC62"/>
    <mergeCell ref="AM56:AO56"/>
    <mergeCell ref="AP56:AR56"/>
    <mergeCell ref="AY56:BA56"/>
    <mergeCell ref="BE56:BF56"/>
    <mergeCell ref="AY55:BA55"/>
    <mergeCell ref="W60:X60"/>
    <mergeCell ref="Y60:Z60"/>
    <mergeCell ref="AV57:AX57"/>
    <mergeCell ref="AY54:BD54"/>
    <mergeCell ref="T38:AB39"/>
    <mergeCell ref="A77:A79"/>
    <mergeCell ref="A80:A82"/>
    <mergeCell ref="A83:A85"/>
    <mergeCell ref="AY57:BA57"/>
    <mergeCell ref="AS57:AU57"/>
    <mergeCell ref="AP65:AR65"/>
    <mergeCell ref="AA61:AC61"/>
    <mergeCell ref="AD61:AF61"/>
    <mergeCell ref="D58:L58"/>
    <mergeCell ref="B56:C56"/>
    <mergeCell ref="B57:C57"/>
    <mergeCell ref="B58:C58"/>
    <mergeCell ref="B59:C59"/>
    <mergeCell ref="W58:X58"/>
    <mergeCell ref="AP57:AR57"/>
    <mergeCell ref="AD58:AF58"/>
    <mergeCell ref="AG58:AI58"/>
    <mergeCell ref="AJ58:AL58"/>
    <mergeCell ref="AG62:AI62"/>
    <mergeCell ref="AM59:AO59"/>
    <mergeCell ref="B83:K85"/>
    <mergeCell ref="W77:Z77"/>
    <mergeCell ref="L83:V83"/>
    <mergeCell ref="M58:Q58"/>
    <mergeCell ref="O84:Q85"/>
    <mergeCell ref="D56:L56"/>
    <mergeCell ref="M56:Q56"/>
    <mergeCell ref="Y58:Z58"/>
    <mergeCell ref="L71:V71"/>
    <mergeCell ref="AA71:AK71"/>
    <mergeCell ref="AJ60:AL60"/>
    <mergeCell ref="AJ61:AL61"/>
    <mergeCell ref="AA55:AC55"/>
    <mergeCell ref="AD55:AF55"/>
    <mergeCell ref="BC15:BF15"/>
    <mergeCell ref="BE55:BF55"/>
    <mergeCell ref="AC38:AK39"/>
    <mergeCell ref="B42:J43"/>
    <mergeCell ref="M55:Q55"/>
    <mergeCell ref="AU15:AW15"/>
    <mergeCell ref="AL15:AT15"/>
    <mergeCell ref="B16:BA16"/>
    <mergeCell ref="R56:V56"/>
    <mergeCell ref="W56:X56"/>
    <mergeCell ref="Y56:Z56"/>
    <mergeCell ref="AA56:AC56"/>
    <mergeCell ref="AD56:AF56"/>
    <mergeCell ref="AG56:AI56"/>
    <mergeCell ref="AJ56:AL56"/>
    <mergeCell ref="AM54:AR54"/>
    <mergeCell ref="B32:J33"/>
    <mergeCell ref="I30:M30"/>
    <mergeCell ref="K42:S43"/>
    <mergeCell ref="T42:AB43"/>
    <mergeCell ref="D55:L55"/>
    <mergeCell ref="K24:V24"/>
    <mergeCell ref="B54:I54"/>
    <mergeCell ref="B36:J37"/>
    <mergeCell ref="K36:S37"/>
    <mergeCell ref="T36:AB37"/>
    <mergeCell ref="AC36:AK37"/>
    <mergeCell ref="B38:J39"/>
    <mergeCell ref="K38:S39"/>
    <mergeCell ref="B104:I104"/>
    <mergeCell ref="A86:A88"/>
    <mergeCell ref="A89:A91"/>
    <mergeCell ref="M59:Q59"/>
    <mergeCell ref="R59:V59"/>
    <mergeCell ref="M63:Q63"/>
    <mergeCell ref="R63:V63"/>
    <mergeCell ref="B70:K70"/>
    <mergeCell ref="L70:AZ70"/>
    <mergeCell ref="W71:Z71"/>
    <mergeCell ref="L74:V74"/>
    <mergeCell ref="W74:Z74"/>
    <mergeCell ref="AV63:AX63"/>
    <mergeCell ref="AY63:BA63"/>
    <mergeCell ref="AM65:AO65"/>
    <mergeCell ref="R65:V65"/>
    <mergeCell ref="W65:X65"/>
    <mergeCell ref="Y65:Z65"/>
    <mergeCell ref="AV60:AX60"/>
    <mergeCell ref="AY60:BA60"/>
    <mergeCell ref="M61:Q61"/>
    <mergeCell ref="AM61:AO61"/>
    <mergeCell ref="R61:V61"/>
    <mergeCell ref="W61:X61"/>
    <mergeCell ref="Y61:Z61"/>
    <mergeCell ref="AP59:AR59"/>
    <mergeCell ref="AS59:AU59"/>
    <mergeCell ref="AV59:AX59"/>
    <mergeCell ref="M64:Q64"/>
    <mergeCell ref="R64:V64"/>
    <mergeCell ref="D59:L59"/>
    <mergeCell ref="AG61:AI61"/>
    <mergeCell ref="U126:Y126"/>
    <mergeCell ref="B121:C121"/>
    <mergeCell ref="AR107:AV107"/>
    <mergeCell ref="AW107:BA107"/>
    <mergeCell ref="U108:AB108"/>
    <mergeCell ref="A74:A76"/>
    <mergeCell ref="A92:A94"/>
    <mergeCell ref="B106:C106"/>
    <mergeCell ref="D106:L106"/>
    <mergeCell ref="AC106:AG106"/>
    <mergeCell ref="B107:C107"/>
    <mergeCell ref="D107:L107"/>
    <mergeCell ref="AC107:AG107"/>
    <mergeCell ref="B92:K94"/>
    <mergeCell ref="L92:V92"/>
    <mergeCell ref="W92:Z92"/>
    <mergeCell ref="U106:AB106"/>
    <mergeCell ref="U107:AB107"/>
    <mergeCell ref="J104:N104"/>
    <mergeCell ref="O104:T104"/>
    <mergeCell ref="U99:AZ100"/>
    <mergeCell ref="R93:T94"/>
    <mergeCell ref="U93:AZ94"/>
    <mergeCell ref="A95:A97"/>
    <mergeCell ref="W95:Z95"/>
    <mergeCell ref="AA95:AK95"/>
    <mergeCell ref="AL95:AP95"/>
    <mergeCell ref="L96:N97"/>
    <mergeCell ref="O96:Q97"/>
    <mergeCell ref="A98:A100"/>
    <mergeCell ref="R96:T97"/>
    <mergeCell ref="U96:AZ97"/>
    <mergeCell ref="C105:AA105"/>
    <mergeCell ref="B98:K100"/>
    <mergeCell ref="L98:V98"/>
    <mergeCell ref="W98:Z98"/>
    <mergeCell ref="AL98:AP98"/>
    <mergeCell ref="M121:T121"/>
    <mergeCell ref="U121:Y121"/>
    <mergeCell ref="B128:C128"/>
    <mergeCell ref="BB110:BF110"/>
    <mergeCell ref="U110:AB110"/>
    <mergeCell ref="AR110:AV110"/>
    <mergeCell ref="AC110:AG110"/>
    <mergeCell ref="BB107:BF107"/>
    <mergeCell ref="BB106:BF106"/>
    <mergeCell ref="AW106:BA106"/>
    <mergeCell ref="L99:N100"/>
    <mergeCell ref="O99:Q100"/>
    <mergeCell ref="R99:T100"/>
    <mergeCell ref="AR106:AV106"/>
    <mergeCell ref="AC109:AG109"/>
    <mergeCell ref="AH106:AL106"/>
    <mergeCell ref="AH107:AL107"/>
    <mergeCell ref="AM107:AQ107"/>
    <mergeCell ref="AM106:AQ106"/>
    <mergeCell ref="AC108:AG108"/>
    <mergeCell ref="D109:L109"/>
    <mergeCell ref="D110:L110"/>
    <mergeCell ref="AM110:AQ110"/>
    <mergeCell ref="AR108:AV108"/>
    <mergeCell ref="D108:L108"/>
    <mergeCell ref="AM108:AQ108"/>
    <mergeCell ref="AJ120:AQ120"/>
    <mergeCell ref="AW120:AX120"/>
    <mergeCell ref="AC111:AG111"/>
    <mergeCell ref="B113:C113"/>
    <mergeCell ref="B114:C114"/>
    <mergeCell ref="B115:C115"/>
    <mergeCell ref="D124:H124"/>
    <mergeCell ref="AR114:AV114"/>
    <mergeCell ref="AM113:AQ113"/>
    <mergeCell ref="AM114:AQ114"/>
    <mergeCell ref="AR109:AV109"/>
    <mergeCell ref="AW111:BA111"/>
    <mergeCell ref="B110:C110"/>
    <mergeCell ref="B109:C109"/>
    <mergeCell ref="AR116:AV116"/>
    <mergeCell ref="U109:AB109"/>
    <mergeCell ref="AH108:AL108"/>
    <mergeCell ref="AC113:AG113"/>
    <mergeCell ref="AC115:AG115"/>
    <mergeCell ref="U111:AB111"/>
    <mergeCell ref="U112:AB112"/>
    <mergeCell ref="U113:AB113"/>
    <mergeCell ref="U114:AB114"/>
    <mergeCell ref="D111:L111"/>
    <mergeCell ref="D112:L112"/>
    <mergeCell ref="AR111:AV111"/>
    <mergeCell ref="AR113:AV113"/>
    <mergeCell ref="AG157:AJ157"/>
    <mergeCell ref="AC112:AG112"/>
    <mergeCell ref="AH109:AL109"/>
    <mergeCell ref="BB109:BF109"/>
    <mergeCell ref="AW108:BA108"/>
    <mergeCell ref="AM109:AQ109"/>
    <mergeCell ref="AW109:BA109"/>
    <mergeCell ref="U149:X149"/>
    <mergeCell ref="U148:X148"/>
    <mergeCell ref="Z128:AD128"/>
    <mergeCell ref="AC151:AF151"/>
    <mergeCell ref="AG151:AJ151"/>
    <mergeCell ref="AK151:AN151"/>
    <mergeCell ref="AO151:AR151"/>
    <mergeCell ref="AS151:AV151"/>
    <mergeCell ref="AW151:AZ151"/>
    <mergeCell ref="BA151:BD151"/>
    <mergeCell ref="AW125:AX125"/>
    <mergeCell ref="AW124:AX124"/>
    <mergeCell ref="AW112:BA112"/>
    <mergeCell ref="AH114:AL114"/>
    <mergeCell ref="AW113:BA113"/>
    <mergeCell ref="AJ119:AQ119"/>
    <mergeCell ref="U156:X156"/>
    <mergeCell ref="AW152:AZ152"/>
    <mergeCell ref="BA152:BD152"/>
    <mergeCell ref="AO153:AR153"/>
    <mergeCell ref="AS153:AV153"/>
    <mergeCell ref="AW153:AZ153"/>
    <mergeCell ref="AW121:AX121"/>
    <mergeCell ref="AW114:BA114"/>
    <mergeCell ref="AC114:AG114"/>
    <mergeCell ref="U171:X171"/>
    <mergeCell ref="Y171:AB171"/>
    <mergeCell ref="AC171:AF171"/>
    <mergeCell ref="AG171:AJ171"/>
    <mergeCell ref="AK171:AN171"/>
    <mergeCell ref="AO171:AR171"/>
    <mergeCell ref="BA158:BD158"/>
    <mergeCell ref="U163:X163"/>
    <mergeCell ref="AW149:AZ149"/>
    <mergeCell ref="BB112:BF112"/>
    <mergeCell ref="BB113:BF113"/>
    <mergeCell ref="BB114:BF114"/>
    <mergeCell ref="AS163:AV163"/>
    <mergeCell ref="AR115:AV115"/>
    <mergeCell ref="AW115:BA115"/>
    <mergeCell ref="AO150:AR150"/>
    <mergeCell ref="AR112:AV112"/>
    <mergeCell ref="AS165:AV165"/>
    <mergeCell ref="AK159:AN159"/>
    <mergeCell ref="AE120:AI120"/>
    <mergeCell ref="AW163:AZ163"/>
    <mergeCell ref="AJ121:AQ121"/>
    <mergeCell ref="AK150:AN150"/>
    <mergeCell ref="AS157:AV157"/>
    <mergeCell ref="AG158:AJ158"/>
    <mergeCell ref="AK158:AN158"/>
    <mergeCell ref="AW157:AZ157"/>
    <mergeCell ref="AW159:AZ159"/>
    <mergeCell ref="AW127:AX127"/>
    <mergeCell ref="U150:X150"/>
    <mergeCell ref="Y150:AB150"/>
    <mergeCell ref="AH115:AL115"/>
    <mergeCell ref="AJ62:AL62"/>
    <mergeCell ref="AS62:AU62"/>
    <mergeCell ref="Y57:Z57"/>
    <mergeCell ref="AA57:AC57"/>
    <mergeCell ref="AA2:AF2"/>
    <mergeCell ref="AG2:AX2"/>
    <mergeCell ref="B3:E3"/>
    <mergeCell ref="F3:X3"/>
    <mergeCell ref="AE3:AF3"/>
    <mergeCell ref="AG3:AX3"/>
    <mergeCell ref="B4:E4"/>
    <mergeCell ref="F4:X4"/>
    <mergeCell ref="AE4:AF4"/>
    <mergeCell ref="AG4:AX4"/>
    <mergeCell ref="AA3:AD4"/>
    <mergeCell ref="B8:E8"/>
    <mergeCell ref="T14:W14"/>
    <mergeCell ref="B5:E5"/>
    <mergeCell ref="F5:X5"/>
    <mergeCell ref="AE5:AF5"/>
    <mergeCell ref="AG5:AX5"/>
    <mergeCell ref="B6:E6"/>
    <mergeCell ref="F6:X6"/>
    <mergeCell ref="AA5:AD6"/>
    <mergeCell ref="AN7:AR7"/>
    <mergeCell ref="AG7:AM7"/>
    <mergeCell ref="AI14:AJ14"/>
    <mergeCell ref="AA9:AF9"/>
    <mergeCell ref="AG9:AX9"/>
    <mergeCell ref="AA10:AF10"/>
    <mergeCell ref="AG10:AX10"/>
    <mergeCell ref="AA54:AF54"/>
    <mergeCell ref="BB57:BD57"/>
    <mergeCell ref="BE57:BF57"/>
    <mergeCell ref="BB59:BD59"/>
    <mergeCell ref="BE61:BF61"/>
    <mergeCell ref="BE63:BF63"/>
    <mergeCell ref="BE59:BF59"/>
    <mergeCell ref="D65:L65"/>
    <mergeCell ref="M65:Q65"/>
    <mergeCell ref="B25:J25"/>
    <mergeCell ref="K25:V25"/>
    <mergeCell ref="B26:J26"/>
    <mergeCell ref="K26:V26"/>
    <mergeCell ref="B15:S15"/>
    <mergeCell ref="T15:W15"/>
    <mergeCell ref="AI15:AJ15"/>
    <mergeCell ref="Y15:AH15"/>
    <mergeCell ref="B27:J27"/>
    <mergeCell ref="K27:V27"/>
    <mergeCell ref="B28:J28"/>
    <mergeCell ref="K28:V28"/>
    <mergeCell ref="AJ63:AL63"/>
    <mergeCell ref="AV64:AX64"/>
    <mergeCell ref="AY65:BA65"/>
    <mergeCell ref="AM64:AO64"/>
    <mergeCell ref="AP62:AR62"/>
    <mergeCell ref="AA60:AC60"/>
    <mergeCell ref="AM58:AO58"/>
    <mergeCell ref="AP58:AR58"/>
    <mergeCell ref="AJ59:AL59"/>
    <mergeCell ref="AD62:AF62"/>
    <mergeCell ref="D64:L64"/>
    <mergeCell ref="AD64:AF64"/>
    <mergeCell ref="J54:N54"/>
    <mergeCell ref="BB55:BD55"/>
    <mergeCell ref="AS55:AU55"/>
    <mergeCell ref="AV55:AX55"/>
    <mergeCell ref="R55:V55"/>
    <mergeCell ref="W55:X55"/>
    <mergeCell ref="AS56:AU56"/>
    <mergeCell ref="AV56:AX56"/>
    <mergeCell ref="AP55:AR55"/>
    <mergeCell ref="AG55:AI55"/>
    <mergeCell ref="AJ55:AL55"/>
    <mergeCell ref="AM55:AO55"/>
    <mergeCell ref="B40:J41"/>
    <mergeCell ref="K40:S41"/>
    <mergeCell ref="T40:AB41"/>
    <mergeCell ref="AC40:AK41"/>
    <mergeCell ref="AC42:AK43"/>
    <mergeCell ref="AG54:AL54"/>
    <mergeCell ref="B44:AQ51"/>
    <mergeCell ref="Y55:Z55"/>
    <mergeCell ref="R157:T157"/>
    <mergeCell ref="AM111:AQ111"/>
    <mergeCell ref="AM112:AQ112"/>
    <mergeCell ref="U87:AZ88"/>
    <mergeCell ref="L80:V80"/>
    <mergeCell ref="BB61:BD61"/>
    <mergeCell ref="AS65:AU65"/>
    <mergeCell ref="AP64:AR64"/>
    <mergeCell ref="AS64:AU64"/>
    <mergeCell ref="AA65:AC65"/>
    <mergeCell ref="AD65:AF65"/>
    <mergeCell ref="AG65:AI65"/>
    <mergeCell ref="AJ65:AL65"/>
    <mergeCell ref="Y64:Z64"/>
    <mergeCell ref="AA64:AC64"/>
    <mergeCell ref="AV62:AX62"/>
    <mergeCell ref="AY62:BA62"/>
    <mergeCell ref="U75:AZ76"/>
    <mergeCell ref="AQ74:AZ74"/>
    <mergeCell ref="O72:Q73"/>
    <mergeCell ref="AG64:AI64"/>
    <mergeCell ref="C147:M147"/>
    <mergeCell ref="O148:T148"/>
    <mergeCell ref="U90:AZ91"/>
    <mergeCell ref="L95:V95"/>
    <mergeCell ref="W89:Z89"/>
    <mergeCell ref="B89:K91"/>
    <mergeCell ref="I126:L126"/>
    <mergeCell ref="AQ98:AZ98"/>
    <mergeCell ref="AA83:AK83"/>
    <mergeCell ref="AL83:AP83"/>
    <mergeCell ref="AL89:AP89"/>
    <mergeCell ref="BB63:BD63"/>
    <mergeCell ref="AP63:AR63"/>
    <mergeCell ref="BB62:BD62"/>
    <mergeCell ref="AV65:AX65"/>
    <mergeCell ref="BB108:BF108"/>
    <mergeCell ref="AW110:BA110"/>
    <mergeCell ref="AA98:AK98"/>
    <mergeCell ref="BB111:BF111"/>
    <mergeCell ref="AJ123:AQ123"/>
    <mergeCell ref="BB65:BD65"/>
    <mergeCell ref="AS58:AU58"/>
    <mergeCell ref="AV58:AX58"/>
    <mergeCell ref="AY58:BA58"/>
    <mergeCell ref="AD60:AF60"/>
    <mergeCell ref="AY59:BA59"/>
    <mergeCell ref="AP61:AR61"/>
    <mergeCell ref="AS61:AU61"/>
    <mergeCell ref="AV61:AX61"/>
    <mergeCell ref="AY61:BA61"/>
    <mergeCell ref="AS63:AU63"/>
    <mergeCell ref="AD63:AF63"/>
    <mergeCell ref="AG63:AI63"/>
    <mergeCell ref="AE119:AI119"/>
    <mergeCell ref="BE65:BF65"/>
    <mergeCell ref="BB60:BD60"/>
    <mergeCell ref="BE60:BF60"/>
    <mergeCell ref="BE62:BF62"/>
    <mergeCell ref="AA77:AK77"/>
    <mergeCell ref="AL77:AP77"/>
    <mergeCell ref="BB115:BF115"/>
    <mergeCell ref="AH116:AL116"/>
    <mergeCell ref="AM116:AQ116"/>
  </mergeCells>
  <phoneticPr fontId="10"/>
  <conditionalFormatting sqref="D107:AB116 AH107:AL116 AW107:BF116 D120:Y129 AJ120:AQ129 M133:AP142">
    <cfRule type="containsBlanks" dxfId="10" priority="9">
      <formula>LEN(TRIM(D107))=0</formula>
    </cfRule>
  </conditionalFormatting>
  <conditionalFormatting sqref="D56:AC65 AS56:AU65 W71:Z71 O72:Q73 U72:AZ73 W74:Z74 O75:Q76 U75:AZ76 W77:Z77 O78:Q79 W80:Z80 O81:Q82 U81:AZ82 W83:Z83 O84:Q85 U84:AZ85 W86:Z86 O87:Q88 U87:AZ88 W89:Z89 O90:Q91 U90:AZ91 W92:Z92 O93:Q94 U93:AZ94 W95:Z95 O96:Q97 U96:AZ97 W98:Z98 O99:Q100 U99:AZ100">
    <cfRule type="containsBlanks" dxfId="9" priority="10">
      <formula>LEN(TRIM(D56))=0</formula>
    </cfRule>
  </conditionalFormatting>
  <conditionalFormatting sqref="D150:AJ159 AS150:BD159">
    <cfRule type="containsBlanks" dxfId="8" priority="4">
      <formula>LEN(TRIM(D150))=0</formula>
    </cfRule>
  </conditionalFormatting>
  <conditionalFormatting sqref="D164:AJ173 AS164:AZ173">
    <cfRule type="containsBlanks" dxfId="7" priority="2">
      <formula>LEN(TRIM(D164))=0</formula>
    </cfRule>
  </conditionalFormatting>
  <conditionalFormatting sqref="K19:V28">
    <cfRule type="containsBlanks" dxfId="6" priority="5">
      <formula>LEN(TRIM(K19))=0</formula>
    </cfRule>
  </conditionalFormatting>
  <conditionalFormatting sqref="K34:AB41">
    <cfRule type="containsBlanks" dxfId="5" priority="1">
      <formula>LEN(TRIM(K34))=0</formula>
    </cfRule>
  </conditionalFormatting>
  <conditionalFormatting sqref="L178:AZ179 K187:BA188 K190:BA191 G195:M196 R195:X196 P201:AI210 F212:L214 Q213:W214 F217:L219 Q218:W219 F223:L224 Q223:W224">
    <cfRule type="containsBlanks" dxfId="4" priority="8">
      <formula>LEN(TRIM(F178))=0</formula>
    </cfRule>
  </conditionalFormatting>
  <conditionalFormatting sqref="Y30:AA30">
    <cfRule type="containsBlanks" dxfId="3" priority="6">
      <formula>LEN(TRIM(Y30))=0</formula>
    </cfRule>
  </conditionalFormatting>
  <conditionalFormatting sqref="AG7:AM8 AS7:AX8 AG9:AX10 T13:W15 AI14:AJ14">
    <cfRule type="containsBlanks" dxfId="2" priority="11">
      <formula>LEN(TRIM(T7))=0</formula>
    </cfRule>
  </conditionalFormatting>
  <conditionalFormatting sqref="AG2:AX6 F3:X8">
    <cfRule type="containsBlanks" dxfId="1" priority="12">
      <formula>LEN(TRIM(F2))=0</formula>
    </cfRule>
  </conditionalFormatting>
  <conditionalFormatting sqref="AL71:AP71 AL74:AP74 AL77 U78:AZ79 AL80:AP80 AL83:AP83 AL86:AP86 AL89:AP89 AL92:AP92 AL95:AP95 AL98:AP98">
    <cfRule type="containsBlanks" dxfId="0" priority="7">
      <formula>LEN(TRIM(U71))=0</formula>
    </cfRule>
  </conditionalFormatting>
  <dataValidations count="5">
    <dataValidation type="list" allowBlank="1" showInputMessage="1" showErrorMessage="1" sqref="T11:X11" xr:uid="{00000000-0002-0000-0000-000000000000}">
      <formula1>$BG$12:$BG$13</formula1>
    </dataValidation>
    <dataValidation type="list" allowBlank="1" showInputMessage="1" showErrorMessage="1" sqref="AL98:AP98 AL74:AP74 AL71 AL80:AP80 AL83:AP83 AL86:AP86 AL89:AP89 AL92:AP92 AL95:AP95 AL77" xr:uid="{00000000-0002-0000-0000-000002000000}">
      <formula1>$BH$71:$BH$72</formula1>
    </dataValidation>
    <dataValidation type="list" allowBlank="1" showInputMessage="1" showErrorMessage="1" sqref="O72:Q73 O75:Q76 O78:Q79 O81:Q82 O84:Q85 O87:Q88 O90:Q91 O93:Q94 O96:Q97 O99:Q100" xr:uid="{00000000-0002-0000-0000-000004000000}">
      <formula1>$BH$74:$BH$76</formula1>
    </dataValidation>
    <dataValidation type="list" allowBlank="1" showInputMessage="1" showErrorMessage="1" sqref="P101:R101" xr:uid="{00000000-0002-0000-0000-000001000000}">
      <formula1>$BF$74:$BF$76</formula1>
    </dataValidation>
    <dataValidation type="list" allowBlank="1" showInputMessage="1" showErrorMessage="1" sqref="W71:Z71 W98:Z98 W95:Z95 W92:Z92 W89:Z89 W86:Z86 W83:Z83 W80:Z80 W77:Z77 W74:Z74" xr:uid="{00000000-0002-0000-0000-000003000000}">
      <formula1>$BH$69:$BH$70</formula1>
    </dataValidation>
  </dataValidations>
  <pageMargins left="0.7" right="0.7" top="0.75" bottom="0.75" header="0.3" footer="0.3"/>
  <pageSetup paperSize="9" scale="63" fitToHeight="0" orientation="portrait" r:id="rId1"/>
  <rowBreaks count="3" manualBreakCount="3">
    <brk id="66" max="57" man="1"/>
    <brk id="144" max="57" man="1"/>
    <brk id="197"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14C9-8C8F-47B0-8E5A-4508BB61E1C4}">
  <sheetPr>
    <tabColor theme="0" tint="-0.499984740745262"/>
  </sheetPr>
  <dimension ref="A1:AQ40"/>
  <sheetViews>
    <sheetView showZeros="0" view="pageBreakPreview" zoomScaleNormal="115" zoomScaleSheetLayoutView="100" workbookViewId="0">
      <selection activeCell="A2" sqref="A2"/>
    </sheetView>
  </sheetViews>
  <sheetFormatPr defaultColWidth="2.33203125" defaultRowHeight="18.75" customHeight="1" x14ac:dyDescent="0.2"/>
  <cols>
    <col min="1" max="19" width="2.33203125" style="24"/>
    <col min="20" max="20" width="4.109375" style="24" customWidth="1"/>
    <col min="21" max="21" width="2.33203125" style="24" customWidth="1"/>
    <col min="22" max="16384" width="2.33203125" style="24"/>
  </cols>
  <sheetData>
    <row r="1" spans="1:43" ht="18.75" customHeight="1" x14ac:dyDescent="0.2">
      <c r="A1" s="552" t="s">
        <v>248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44"/>
      <c r="AF1" s="544"/>
      <c r="AG1" s="544"/>
      <c r="AH1" s="544"/>
      <c r="AI1" s="46"/>
    </row>
    <row r="2" spans="1:43" ht="18.75" customHeight="1" x14ac:dyDescent="0.2">
      <c r="Z2" s="553">
        <f>入力シート!F3</f>
        <v>0</v>
      </c>
      <c r="AA2" s="553"/>
      <c r="AB2" s="553"/>
      <c r="AC2" s="553"/>
      <c r="AD2" s="553"/>
      <c r="AE2" s="553"/>
      <c r="AF2" s="553"/>
      <c r="AG2" s="553"/>
      <c r="AH2" s="553"/>
    </row>
    <row r="3" spans="1:43" ht="18.75" customHeight="1" x14ac:dyDescent="0.2">
      <c r="Z3" s="554">
        <f>入力シート!F4</f>
        <v>0</v>
      </c>
      <c r="AA3" s="554"/>
      <c r="AB3" s="554"/>
      <c r="AC3" s="554"/>
      <c r="AD3" s="554"/>
      <c r="AE3" s="554"/>
      <c r="AF3" s="554"/>
      <c r="AG3" s="554"/>
      <c r="AH3" s="554"/>
    </row>
    <row r="4" spans="1:43" ht="18.75" customHeight="1" x14ac:dyDescent="0.2">
      <c r="Z4" s="47"/>
    </row>
    <row r="5" spans="1:43" ht="18.75" customHeight="1" x14ac:dyDescent="0.2">
      <c r="B5" s="48"/>
    </row>
    <row r="6" spans="1:43" ht="18.75" customHeight="1" x14ac:dyDescent="0.2">
      <c r="B6" s="48"/>
      <c r="AQ6" s="49"/>
    </row>
    <row r="7" spans="1:43" ht="18.75" customHeight="1" x14ac:dyDescent="0.2">
      <c r="B7" s="48"/>
      <c r="C7" s="356" t="s">
        <v>249</v>
      </c>
      <c r="D7" s="356"/>
      <c r="E7" s="356"/>
      <c r="F7" s="356"/>
      <c r="G7" s="356"/>
      <c r="H7" s="356"/>
      <c r="I7" s="356"/>
      <c r="J7" s="356"/>
      <c r="K7" s="356"/>
      <c r="L7" s="356"/>
      <c r="M7" s="356"/>
      <c r="N7" s="356"/>
    </row>
    <row r="8" spans="1:43" ht="18.75" customHeight="1" x14ac:dyDescent="0.2">
      <c r="C8" s="356" t="s">
        <v>250</v>
      </c>
      <c r="D8" s="356"/>
      <c r="E8" s="356"/>
      <c r="F8" s="356"/>
      <c r="G8" s="356"/>
      <c r="H8" s="356"/>
      <c r="I8" s="356"/>
      <c r="J8" s="356"/>
      <c r="K8" s="356"/>
      <c r="L8" s="356"/>
      <c r="M8" s="356"/>
      <c r="N8" s="356"/>
    </row>
    <row r="9" spans="1:43" ht="18.75" customHeight="1" x14ac:dyDescent="0.2">
      <c r="B9" s="48"/>
    </row>
    <row r="10" spans="1:43" ht="18.75" customHeight="1" x14ac:dyDescent="0.2">
      <c r="B10" s="48"/>
    </row>
    <row r="11" spans="1:43" ht="18.75" customHeight="1" x14ac:dyDescent="0.2">
      <c r="R11" s="356" t="s">
        <v>251</v>
      </c>
      <c r="S11" s="356"/>
      <c r="T11" s="356"/>
      <c r="U11" s="181">
        <f>入力シート!F5</f>
        <v>0</v>
      </c>
      <c r="V11" s="181"/>
      <c r="W11" s="181"/>
      <c r="X11" s="181"/>
      <c r="Y11" s="181"/>
      <c r="Z11" s="181"/>
      <c r="AA11" s="181"/>
      <c r="AB11" s="181"/>
      <c r="AC11" s="181"/>
      <c r="AD11" s="181"/>
      <c r="AE11" s="181"/>
      <c r="AF11" s="181"/>
      <c r="AG11" s="181"/>
      <c r="AH11" s="181"/>
    </row>
    <row r="12" spans="1:43" ht="18.75" customHeight="1" x14ac:dyDescent="0.2">
      <c r="B12" s="48"/>
      <c r="R12" s="356" t="s">
        <v>252</v>
      </c>
      <c r="S12" s="356"/>
      <c r="T12" s="356"/>
      <c r="U12" s="547">
        <f>入力シート!F6</f>
        <v>0</v>
      </c>
      <c r="V12" s="547"/>
      <c r="W12" s="547"/>
      <c r="X12" s="547"/>
      <c r="Y12" s="547"/>
      <c r="Z12" s="547"/>
      <c r="AA12" s="547"/>
      <c r="AB12" s="547"/>
      <c r="AC12" s="547"/>
      <c r="AD12" s="547"/>
      <c r="AE12" s="547"/>
      <c r="AF12" s="547"/>
      <c r="AG12" s="547"/>
      <c r="AH12" s="547"/>
    </row>
    <row r="13" spans="1:43" ht="18.75" customHeight="1" x14ac:dyDescent="0.2">
      <c r="B13" s="48"/>
      <c r="R13" s="36"/>
      <c r="S13" s="36"/>
      <c r="T13" s="36"/>
      <c r="U13" s="547"/>
      <c r="V13" s="547"/>
      <c r="W13" s="547"/>
      <c r="X13" s="547"/>
      <c r="Y13" s="547"/>
      <c r="Z13" s="547"/>
      <c r="AA13" s="547"/>
      <c r="AB13" s="547"/>
      <c r="AC13" s="547"/>
      <c r="AD13" s="547"/>
      <c r="AE13" s="547"/>
      <c r="AF13" s="547"/>
      <c r="AG13" s="547"/>
      <c r="AH13" s="547"/>
    </row>
    <row r="14" spans="1:43" ht="18.75" customHeight="1" x14ac:dyDescent="0.2">
      <c r="B14" s="48"/>
      <c r="R14" s="356" t="s">
        <v>253</v>
      </c>
      <c r="S14" s="356"/>
      <c r="T14" s="356"/>
      <c r="U14" s="181">
        <f>入力シート!F7</f>
        <v>0</v>
      </c>
      <c r="V14" s="181"/>
      <c r="W14" s="181"/>
      <c r="X14" s="181"/>
      <c r="Y14" s="181"/>
      <c r="Z14" s="181"/>
      <c r="AA14" s="181"/>
      <c r="AB14" s="181"/>
      <c r="AC14" s="181"/>
      <c r="AD14" s="181"/>
      <c r="AE14" s="181"/>
      <c r="AF14" s="181"/>
      <c r="AG14" s="181"/>
      <c r="AH14" s="181"/>
    </row>
    <row r="15" spans="1:43" ht="18.75" customHeight="1" x14ac:dyDescent="0.2">
      <c r="B15" s="48"/>
      <c r="V15" s="36"/>
      <c r="W15" s="36"/>
      <c r="X15" s="36"/>
      <c r="Y15" s="36"/>
      <c r="Z15" s="36"/>
      <c r="AA15" s="36"/>
      <c r="AB15" s="36"/>
      <c r="AC15" s="36"/>
      <c r="AD15" s="36"/>
      <c r="AE15" s="36"/>
    </row>
    <row r="16" spans="1:43" ht="18.75" customHeight="1" x14ac:dyDescent="0.2">
      <c r="B16" s="48"/>
      <c r="V16" s="36"/>
      <c r="W16" s="36"/>
      <c r="X16" s="36"/>
      <c r="Y16" s="36"/>
      <c r="Z16" s="36"/>
      <c r="AA16" s="36"/>
      <c r="AB16" s="36"/>
      <c r="AC16" s="36"/>
      <c r="AD16" s="36"/>
      <c r="AE16" s="36"/>
    </row>
    <row r="17" spans="2:34" ht="60" customHeight="1" x14ac:dyDescent="0.2">
      <c r="B17" s="548" t="s">
        <v>254</v>
      </c>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row>
    <row r="18" spans="2:34" ht="18.75" customHeight="1" x14ac:dyDescent="0.2">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2:34" ht="18.75" customHeight="1" x14ac:dyDescent="0.2">
      <c r="B19" s="48"/>
    </row>
    <row r="20" spans="2:34" ht="18.75" customHeight="1" x14ac:dyDescent="0.2">
      <c r="B20" s="550" t="s">
        <v>255</v>
      </c>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row>
    <row r="21" spans="2:34" ht="18.75" customHeight="1" x14ac:dyDescent="0.2">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row>
    <row r="22" spans="2:34" ht="18.75" customHeight="1" x14ac:dyDescent="0.2">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row>
    <row r="23" spans="2:34" s="36" customFormat="1" ht="22.5" customHeight="1" x14ac:dyDescent="0.2">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row>
    <row r="24" spans="2:34" ht="18.75" customHeight="1" x14ac:dyDescent="0.45">
      <c r="B24" s="551"/>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row>
    <row r="25" spans="2:34" ht="18.75" customHeight="1" x14ac:dyDescent="0.2">
      <c r="B25" s="188" t="s">
        <v>256</v>
      </c>
      <c r="C25" s="188"/>
      <c r="D25" s="188"/>
      <c r="E25" s="188"/>
      <c r="F25" s="188"/>
      <c r="G25" s="188"/>
      <c r="H25" s="188"/>
      <c r="I25" s="188"/>
      <c r="J25" s="188"/>
      <c r="K25" s="188"/>
      <c r="L25" s="546" t="s">
        <v>257</v>
      </c>
      <c r="M25" s="546"/>
      <c r="N25" s="546"/>
      <c r="O25" s="546"/>
      <c r="P25" s="546"/>
      <c r="Q25" s="546"/>
      <c r="R25" s="546"/>
      <c r="S25" s="546"/>
      <c r="T25" s="546"/>
      <c r="U25" s="546"/>
      <c r="V25" s="546"/>
      <c r="W25" s="546"/>
      <c r="X25" s="546"/>
      <c r="Y25" s="546"/>
      <c r="Z25" s="546"/>
      <c r="AA25" s="546"/>
      <c r="AB25" s="546"/>
      <c r="AC25" s="546"/>
      <c r="AD25" s="546"/>
      <c r="AE25" s="546"/>
      <c r="AF25" s="546"/>
      <c r="AG25" s="546"/>
      <c r="AH25" s="546"/>
    </row>
    <row r="26" spans="2:34" ht="18.75" customHeight="1" x14ac:dyDescent="0.2">
      <c r="B26" s="543" t="s">
        <v>258</v>
      </c>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row>
    <row r="27" spans="2:34" ht="18.75" customHeight="1" x14ac:dyDescent="0.2">
      <c r="B27" s="188" t="s">
        <v>259</v>
      </c>
      <c r="C27" s="188"/>
      <c r="D27" s="188"/>
      <c r="E27" s="188"/>
      <c r="F27" s="188"/>
      <c r="G27" s="188"/>
      <c r="H27" s="188"/>
      <c r="I27" s="188"/>
      <c r="J27" s="188"/>
      <c r="K27" s="188"/>
      <c r="L27" s="546" t="s">
        <v>257</v>
      </c>
      <c r="M27" s="546"/>
      <c r="N27" s="546"/>
      <c r="O27" s="546"/>
      <c r="P27" s="546"/>
      <c r="Q27" s="546"/>
      <c r="R27" s="546"/>
      <c r="S27" s="546"/>
      <c r="T27" s="546"/>
      <c r="U27" s="546"/>
      <c r="V27" s="546"/>
      <c r="W27" s="546"/>
      <c r="X27" s="546"/>
      <c r="Y27" s="546"/>
      <c r="Z27" s="546"/>
      <c r="AA27" s="546"/>
      <c r="AB27" s="546"/>
      <c r="AC27" s="546"/>
      <c r="AD27" s="546"/>
      <c r="AE27" s="546"/>
      <c r="AF27" s="546"/>
      <c r="AG27" s="546"/>
      <c r="AH27" s="546"/>
    </row>
    <row r="28" spans="2:34" ht="18.75" customHeight="1" x14ac:dyDescent="0.2">
      <c r="B28" s="543" t="s">
        <v>258</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row>
    <row r="29" spans="2:34" ht="18.75" customHeight="1" x14ac:dyDescent="0.2">
      <c r="B29" s="356" t="s">
        <v>260</v>
      </c>
      <c r="C29" s="356"/>
      <c r="D29" s="356"/>
      <c r="E29" s="356"/>
      <c r="F29" s="356"/>
      <c r="G29" s="356"/>
      <c r="H29" s="356"/>
      <c r="I29" s="356"/>
      <c r="J29" s="356"/>
      <c r="K29" s="356"/>
      <c r="L29" s="356"/>
      <c r="M29" s="544" t="s">
        <v>261</v>
      </c>
      <c r="N29" s="544"/>
      <c r="O29" s="545">
        <f>別紙!M69</f>
        <v>0</v>
      </c>
      <c r="P29" s="545"/>
      <c r="Q29" s="545"/>
      <c r="R29" s="545"/>
      <c r="S29" s="545"/>
      <c r="T29" s="545"/>
      <c r="U29" s="545"/>
      <c r="V29" s="52" t="s">
        <v>262</v>
      </c>
      <c r="W29" s="53"/>
      <c r="X29" s="53"/>
      <c r="Y29" s="53"/>
      <c r="Z29" s="53"/>
      <c r="AA29" s="53"/>
      <c r="AB29" s="53"/>
      <c r="AC29" s="53"/>
      <c r="AD29" s="53"/>
      <c r="AE29" s="53"/>
      <c r="AF29" s="53"/>
      <c r="AG29" s="53"/>
      <c r="AH29" s="53"/>
    </row>
    <row r="30" spans="2:34" ht="18.75" customHeight="1" x14ac:dyDescent="0.2">
      <c r="B30" s="356" t="s">
        <v>263</v>
      </c>
      <c r="C30" s="356"/>
      <c r="D30" s="356"/>
      <c r="E30" s="356"/>
      <c r="F30" s="356"/>
      <c r="G30" s="356"/>
      <c r="H30" s="356"/>
      <c r="I30" s="356"/>
      <c r="J30" s="356"/>
      <c r="K30" s="356"/>
      <c r="L30" s="356"/>
      <c r="M30" s="544" t="s">
        <v>261</v>
      </c>
      <c r="N30" s="544"/>
      <c r="O30" s="545">
        <f>別紙!X69</f>
        <v>0</v>
      </c>
      <c r="P30" s="545"/>
      <c r="Q30" s="545"/>
      <c r="R30" s="545"/>
      <c r="S30" s="545"/>
      <c r="T30" s="545"/>
      <c r="U30" s="545"/>
      <c r="V30" s="52" t="s">
        <v>262</v>
      </c>
      <c r="W30" s="53"/>
      <c r="X30" s="53"/>
      <c r="Y30" s="53"/>
      <c r="Z30" s="53"/>
      <c r="AA30" s="53"/>
      <c r="AB30" s="53"/>
      <c r="AC30" s="53"/>
      <c r="AD30" s="53"/>
      <c r="AE30" s="53"/>
      <c r="AF30" s="53"/>
      <c r="AG30" s="53"/>
      <c r="AH30" s="53"/>
    </row>
    <row r="31" spans="2:34" ht="18.75" customHeight="1" x14ac:dyDescent="0.2">
      <c r="B31" s="356" t="s">
        <v>264</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row>
    <row r="32" spans="2:34" ht="18.75" customHeight="1" x14ac:dyDescent="0.2">
      <c r="B32" s="356" t="s">
        <v>265</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row>
    <row r="33" spans="2:34" ht="18.75" customHeight="1" x14ac:dyDescent="0.2">
      <c r="B33" s="356" t="s">
        <v>266</v>
      </c>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ht="18.75" customHeight="1" x14ac:dyDescent="0.2">
      <c r="B34" s="356" t="s">
        <v>267</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row>
    <row r="35" spans="2:34" ht="18.75" customHeight="1" x14ac:dyDescent="0.2">
      <c r="B35" s="356" t="s">
        <v>268</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row>
    <row r="36" spans="2:34" ht="18.75" customHeight="1" x14ac:dyDescent="0.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8.75"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18.75" customHeight="1" x14ac:dyDescent="0.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8.75" customHeight="1"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8.75" customHeight="1" x14ac:dyDescent="0.2">
      <c r="B40" s="24" t="s">
        <v>269</v>
      </c>
    </row>
  </sheetData>
  <sheetProtection sheet="1" objects="1" scenarios="1" selectLockedCells="1" selectUnlockedCells="1"/>
  <mergeCells count="32">
    <mergeCell ref="R11:T11"/>
    <mergeCell ref="U11:AH11"/>
    <mergeCell ref="A1:AD1"/>
    <mergeCell ref="AE1:AH1"/>
    <mergeCell ref="Z2:AH2"/>
    <mergeCell ref="Z3:AH3"/>
    <mergeCell ref="C7:N7"/>
    <mergeCell ref="C8:N8"/>
    <mergeCell ref="B27:K27"/>
    <mergeCell ref="L27:AH27"/>
    <mergeCell ref="R12:T12"/>
    <mergeCell ref="U12:AH13"/>
    <mergeCell ref="R14:T14"/>
    <mergeCell ref="B17:AH17"/>
    <mergeCell ref="U14:AH14"/>
    <mergeCell ref="B20:AH23"/>
    <mergeCell ref="B24:AH24"/>
    <mergeCell ref="B25:K25"/>
    <mergeCell ref="L25:AH25"/>
    <mergeCell ref="B26:AH26"/>
    <mergeCell ref="B35:AH35"/>
    <mergeCell ref="B28:AH28"/>
    <mergeCell ref="B29:L29"/>
    <mergeCell ref="M29:N29"/>
    <mergeCell ref="O29:U29"/>
    <mergeCell ref="B30:L30"/>
    <mergeCell ref="M30:N30"/>
    <mergeCell ref="O30:U30"/>
    <mergeCell ref="B31:AH31"/>
    <mergeCell ref="B32:AH32"/>
    <mergeCell ref="B33:AH33"/>
    <mergeCell ref="B34:AH3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B136"/>
  <sheetViews>
    <sheetView showZeros="0" view="pageBreakPreview" zoomScaleNormal="100" zoomScaleSheetLayoutView="100" workbookViewId="0">
      <selection activeCell="X8" sqref="X8:AA8"/>
    </sheetView>
  </sheetViews>
  <sheetFormatPr defaultColWidth="2.33203125" defaultRowHeight="15" customHeight="1" x14ac:dyDescent="0.2"/>
  <cols>
    <col min="1" max="1" width="2.21875" style="54" customWidth="1"/>
    <col min="2" max="27" width="2.33203125" style="54"/>
    <col min="28" max="28" width="3" style="54" bestFit="1" customWidth="1"/>
    <col min="29" max="29" width="2.33203125" style="54"/>
    <col min="30" max="30" width="2.77734375" style="54" customWidth="1"/>
    <col min="31" max="35" width="2.33203125" style="54"/>
    <col min="36" max="37" width="2.33203125" style="54" customWidth="1"/>
    <col min="38" max="38" width="2.77734375" style="54" customWidth="1"/>
    <col min="39" max="39" width="2.33203125" style="54" customWidth="1"/>
    <col min="40" max="52" width="2.33203125" style="54"/>
    <col min="53" max="53" width="2.77734375" style="54" customWidth="1"/>
    <col min="54" max="16384" width="2.33203125" style="54"/>
  </cols>
  <sheetData>
    <row r="1" spans="1:54" ht="15" customHeight="1" x14ac:dyDescent="0.2">
      <c r="B1" s="788" t="s">
        <v>270</v>
      </c>
      <c r="C1" s="788"/>
      <c r="D1" s="788"/>
      <c r="E1" s="788"/>
      <c r="F1" s="55"/>
    </row>
    <row r="2" spans="1:54" ht="22.5" customHeight="1" x14ac:dyDescent="0.2">
      <c r="B2" s="789" t="s">
        <v>271</v>
      </c>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row>
    <row r="3" spans="1:54" ht="7.5" customHeight="1" x14ac:dyDescent="0.2"/>
    <row r="4" spans="1:54" s="56" customFormat="1" ht="13.5" customHeight="1" x14ac:dyDescent="0.2">
      <c r="B4" s="54" t="s">
        <v>272</v>
      </c>
    </row>
    <row r="5" spans="1:54" s="56" customFormat="1" ht="4.5" customHeight="1" thickBot="1" x14ac:dyDescent="0.25">
      <c r="B5" s="54"/>
    </row>
    <row r="6" spans="1:54" ht="13.5" customHeight="1" x14ac:dyDescent="0.2">
      <c r="C6" s="790" t="s">
        <v>273</v>
      </c>
      <c r="D6" s="791"/>
      <c r="E6" s="791"/>
      <c r="F6" s="791"/>
      <c r="G6" s="791"/>
      <c r="H6" s="791"/>
      <c r="I6" s="791"/>
      <c r="J6" s="791"/>
      <c r="K6" s="791"/>
      <c r="L6" s="791"/>
      <c r="M6" s="791"/>
      <c r="N6" s="791"/>
      <c r="O6" s="791"/>
      <c r="P6" s="791"/>
      <c r="Q6" s="791"/>
      <c r="R6" s="791"/>
      <c r="S6" s="791"/>
      <c r="T6" s="791"/>
      <c r="U6" s="791"/>
      <c r="V6" s="791"/>
      <c r="W6" s="792"/>
      <c r="X6" s="793" t="s">
        <v>274</v>
      </c>
      <c r="Y6" s="794"/>
      <c r="Z6" s="794"/>
      <c r="AA6" s="794"/>
      <c r="AB6" s="794"/>
      <c r="AC6" s="794"/>
      <c r="AD6" s="794"/>
      <c r="AE6" s="794"/>
      <c r="AF6" s="794"/>
      <c r="AG6" s="794"/>
      <c r="AH6" s="794"/>
      <c r="AI6" s="795"/>
      <c r="AJ6" s="793" t="s">
        <v>275</v>
      </c>
      <c r="AK6" s="794"/>
      <c r="AL6" s="794"/>
      <c r="AM6" s="794"/>
      <c r="AN6" s="794"/>
      <c r="AO6" s="794"/>
      <c r="AP6" s="794"/>
      <c r="AQ6" s="794"/>
      <c r="AR6" s="794"/>
      <c r="AS6" s="794"/>
      <c r="AT6" s="794"/>
      <c r="AU6" s="794"/>
      <c r="AV6" s="794"/>
      <c r="AW6" s="794"/>
      <c r="AX6" s="794"/>
      <c r="AY6" s="794"/>
      <c r="AZ6" s="794"/>
      <c r="BA6" s="803"/>
    </row>
    <row r="7" spans="1:54" ht="13.5" customHeight="1" x14ac:dyDescent="0.2">
      <c r="C7" s="796" t="s">
        <v>276</v>
      </c>
      <c r="D7" s="221"/>
      <c r="E7" s="221"/>
      <c r="F7" s="221"/>
      <c r="G7" s="221"/>
      <c r="H7" s="221"/>
      <c r="I7" s="221"/>
      <c r="J7" s="221"/>
      <c r="K7" s="221"/>
      <c r="L7" s="222"/>
      <c r="M7" s="220" t="s">
        <v>277</v>
      </c>
      <c r="N7" s="221"/>
      <c r="O7" s="221"/>
      <c r="P7" s="222"/>
      <c r="Q7" s="797" t="s">
        <v>278</v>
      </c>
      <c r="R7" s="798"/>
      <c r="S7" s="798"/>
      <c r="T7" s="798"/>
      <c r="U7" s="798"/>
      <c r="V7" s="798"/>
      <c r="W7" s="799"/>
      <c r="X7" s="800" t="s">
        <v>279</v>
      </c>
      <c r="Y7" s="801"/>
      <c r="Z7" s="801"/>
      <c r="AA7" s="802"/>
      <c r="AB7" s="220" t="s">
        <v>280</v>
      </c>
      <c r="AC7" s="221"/>
      <c r="AD7" s="221"/>
      <c r="AE7" s="222"/>
      <c r="AF7" s="220" t="s">
        <v>281</v>
      </c>
      <c r="AG7" s="221"/>
      <c r="AH7" s="221"/>
      <c r="AI7" s="222"/>
      <c r="AJ7" s="798"/>
      <c r="AK7" s="798"/>
      <c r="AL7" s="798"/>
      <c r="AM7" s="798"/>
      <c r="AN7" s="798"/>
      <c r="AO7" s="798"/>
      <c r="AP7" s="798"/>
      <c r="AQ7" s="798"/>
      <c r="AR7" s="798"/>
      <c r="AS7" s="798"/>
      <c r="AT7" s="798"/>
      <c r="AU7" s="798"/>
      <c r="AV7" s="798"/>
      <c r="AW7" s="798"/>
      <c r="AX7" s="798"/>
      <c r="AY7" s="798"/>
      <c r="AZ7" s="798"/>
      <c r="BA7" s="804"/>
    </row>
    <row r="8" spans="1:54" s="57" customFormat="1" ht="13.5" customHeight="1" x14ac:dyDescent="0.2">
      <c r="C8" s="810" t="s">
        <v>282</v>
      </c>
      <c r="D8" s="811"/>
      <c r="E8" s="811"/>
      <c r="F8" s="811"/>
      <c r="G8" s="811"/>
      <c r="H8" s="811"/>
      <c r="I8" s="811"/>
      <c r="J8" s="811"/>
      <c r="K8" s="811"/>
      <c r="L8" s="812"/>
      <c r="M8" s="814" t="str">
        <f>IF(SUM(入力シート!K34:AB41)=0,"",入力シート!AC42)</f>
        <v/>
      </c>
      <c r="N8" s="815"/>
      <c r="O8" s="815"/>
      <c r="P8" s="816"/>
      <c r="Q8" s="823" t="s">
        <v>283</v>
      </c>
      <c r="R8" s="822"/>
      <c r="S8" s="822"/>
      <c r="T8" s="822"/>
      <c r="U8" s="822"/>
      <c r="V8" s="822"/>
      <c r="W8" s="822"/>
      <c r="X8" s="814" t="str">
        <f>IF(M8="","",IF(($M$69-(SUM(入力シート!$AS$150:$AV$159,入力シート!$AS$164:$AV$173)))&gt;(入力シート!$T$12/入力シート!$BC$15),入力シート!$T$12*(入力シート!AC42/($M$69-(SUM(入力シート!$AS$150:$AV$159,入力シート!$AS$164:$AV$173)))),入力シート!AC42*入力シート!$BC$15))</f>
        <v/>
      </c>
      <c r="Y8" s="815"/>
      <c r="Z8" s="815"/>
      <c r="AA8" s="816"/>
      <c r="AB8" s="814" t="str">
        <f>IFERROR(M8-X8,"")</f>
        <v/>
      </c>
      <c r="AC8" s="815"/>
      <c r="AD8" s="815"/>
      <c r="AE8" s="816"/>
      <c r="AF8" s="730"/>
      <c r="AG8" s="731"/>
      <c r="AH8" s="731"/>
      <c r="AI8" s="732"/>
      <c r="AJ8" s="822" t="s">
        <v>284</v>
      </c>
      <c r="AK8" s="822"/>
      <c r="AL8" s="822"/>
      <c r="AM8" s="822"/>
      <c r="AN8" s="779" t="str">
        <f>IF(入力シート!AC42=0,"",入力シート!Y30&amp;"人")</f>
        <v/>
      </c>
      <c r="AO8" s="779"/>
      <c r="AP8" s="779"/>
      <c r="AQ8" s="779"/>
      <c r="AR8" s="779"/>
      <c r="AS8" s="779"/>
      <c r="AT8" s="779"/>
      <c r="AU8" s="779"/>
      <c r="AV8" s="779"/>
      <c r="AW8" s="779"/>
      <c r="AX8" s="779"/>
      <c r="AY8" s="779"/>
      <c r="AZ8" s="779"/>
      <c r="BA8" s="780"/>
    </row>
    <row r="9" spans="1:54" s="57" customFormat="1" ht="13.5" customHeight="1" x14ac:dyDescent="0.2">
      <c r="A9" s="57">
        <v>1</v>
      </c>
      <c r="C9" s="59"/>
      <c r="D9" s="787"/>
      <c r="E9" s="787"/>
      <c r="F9" s="787"/>
      <c r="G9" s="787"/>
      <c r="H9" s="787"/>
      <c r="I9" s="787"/>
      <c r="J9" s="787"/>
      <c r="K9" s="787"/>
      <c r="L9" s="813"/>
      <c r="M9" s="783"/>
      <c r="N9" s="784"/>
      <c r="O9" s="784"/>
      <c r="P9" s="785"/>
      <c r="Q9" s="786"/>
      <c r="R9" s="787"/>
      <c r="S9" s="787"/>
      <c r="T9" s="787"/>
      <c r="U9" s="787"/>
      <c r="V9" s="787"/>
      <c r="W9" s="787"/>
      <c r="X9" s="783"/>
      <c r="Y9" s="784"/>
      <c r="Z9" s="784"/>
      <c r="AA9" s="785"/>
      <c r="AB9" s="590"/>
      <c r="AC9" s="591"/>
      <c r="AD9" s="591"/>
      <c r="AE9" s="592"/>
      <c r="AF9" s="733"/>
      <c r="AG9" s="734"/>
      <c r="AH9" s="734"/>
      <c r="AI9" s="735"/>
      <c r="AJ9" s="809"/>
      <c r="AK9" s="809"/>
      <c r="AL9" s="809"/>
      <c r="AM9" s="809"/>
      <c r="AN9" s="787"/>
      <c r="AO9" s="787"/>
      <c r="AP9" s="787"/>
      <c r="AQ9" s="787"/>
      <c r="AR9" s="787"/>
      <c r="AS9" s="787"/>
      <c r="AT9" s="787"/>
      <c r="AU9" s="787"/>
      <c r="AV9" s="787"/>
      <c r="AW9" s="787"/>
      <c r="AX9" s="787"/>
      <c r="AY9" s="787"/>
      <c r="AZ9" s="787"/>
      <c r="BA9" s="820"/>
    </row>
    <row r="10" spans="1:54" s="57" customFormat="1" ht="13.5" customHeight="1" x14ac:dyDescent="0.2">
      <c r="A10" s="57">
        <v>2</v>
      </c>
      <c r="C10" s="58"/>
      <c r="D10" s="787"/>
      <c r="E10" s="787"/>
      <c r="F10" s="787"/>
      <c r="G10" s="787"/>
      <c r="H10" s="787"/>
      <c r="I10" s="787"/>
      <c r="J10" s="787"/>
      <c r="K10" s="787"/>
      <c r="L10" s="813"/>
      <c r="M10" s="783"/>
      <c r="N10" s="784"/>
      <c r="O10" s="784"/>
      <c r="P10" s="785"/>
      <c r="Q10" s="786"/>
      <c r="R10" s="787"/>
      <c r="S10" s="787"/>
      <c r="T10" s="787"/>
      <c r="U10" s="787"/>
      <c r="V10" s="787"/>
      <c r="W10" s="787"/>
      <c r="X10" s="783"/>
      <c r="Y10" s="784"/>
      <c r="Z10" s="784"/>
      <c r="AA10" s="785"/>
      <c r="AB10" s="590"/>
      <c r="AC10" s="591"/>
      <c r="AD10" s="591"/>
      <c r="AE10" s="592"/>
      <c r="AF10" s="733"/>
      <c r="AG10" s="734"/>
      <c r="AH10" s="734"/>
      <c r="AI10" s="735"/>
      <c r="AJ10" s="808"/>
      <c r="AK10" s="808"/>
      <c r="AL10" s="808"/>
      <c r="AM10" s="808"/>
      <c r="AN10" s="574"/>
      <c r="AO10" s="574"/>
      <c r="AP10" s="574"/>
      <c r="AQ10" s="574"/>
      <c r="AR10" s="574"/>
      <c r="AS10" s="574"/>
      <c r="AT10" s="574"/>
      <c r="AU10" s="574"/>
      <c r="AV10" s="574"/>
      <c r="AW10" s="574"/>
      <c r="AX10" s="574"/>
      <c r="AY10" s="574"/>
      <c r="AZ10" s="574"/>
      <c r="BA10" s="821"/>
    </row>
    <row r="11" spans="1:54" s="57" customFormat="1" ht="13.5" customHeight="1" x14ac:dyDescent="0.2">
      <c r="A11" s="57">
        <v>3</v>
      </c>
      <c r="C11" s="749" t="s">
        <v>285</v>
      </c>
      <c r="D11" s="588"/>
      <c r="E11" s="588"/>
      <c r="F11" s="588"/>
      <c r="G11" s="588"/>
      <c r="H11" s="588"/>
      <c r="I11" s="588"/>
      <c r="J11" s="588"/>
      <c r="K11" s="588"/>
      <c r="L11" s="589"/>
      <c r="M11" s="783"/>
      <c r="N11" s="784"/>
      <c r="O11" s="784"/>
      <c r="P11" s="785"/>
      <c r="Q11" s="786"/>
      <c r="R11" s="787"/>
      <c r="S11" s="787"/>
      <c r="T11" s="787"/>
      <c r="U11" s="787"/>
      <c r="V11" s="787"/>
      <c r="W11" s="787"/>
      <c r="X11" s="783"/>
      <c r="Y11" s="784"/>
      <c r="Z11" s="784"/>
      <c r="AA11" s="785"/>
      <c r="AB11" s="590"/>
      <c r="AC11" s="591"/>
      <c r="AD11" s="591"/>
      <c r="AE11" s="592"/>
      <c r="AF11" s="733"/>
      <c r="AG11" s="734"/>
      <c r="AH11" s="734"/>
      <c r="AI11" s="735"/>
      <c r="AJ11" s="817" t="s">
        <v>286</v>
      </c>
      <c r="AK11" s="817"/>
      <c r="AL11" s="817"/>
      <c r="AM11" s="818"/>
      <c r="AN11" s="600" t="s">
        <v>77</v>
      </c>
      <c r="AO11" s="601"/>
      <c r="AP11" s="601"/>
      <c r="AQ11" s="601"/>
      <c r="AR11" s="601"/>
      <c r="AS11" s="600" t="s">
        <v>78</v>
      </c>
      <c r="AT11" s="601"/>
      <c r="AU11" s="601"/>
      <c r="AV11" s="601"/>
      <c r="AW11" s="602"/>
      <c r="AX11" s="600" t="s">
        <v>287</v>
      </c>
      <c r="AY11" s="601"/>
      <c r="AZ11" s="601"/>
      <c r="BA11" s="819"/>
    </row>
    <row r="12" spans="1:54" s="57" customFormat="1" ht="13.5" customHeight="1" x14ac:dyDescent="0.2">
      <c r="A12" s="57">
        <v>4</v>
      </c>
      <c r="C12" s="59"/>
      <c r="D12" s="588">
        <f>IF(ISNA(VLOOKUP(A9,入力シート!$B$56:$L$65,3,FALSE)),"",VLOOKUP(A9,入力シート!$B$56:$L$65,3,FALSE))</f>
        <v>0</v>
      </c>
      <c r="E12" s="588"/>
      <c r="F12" s="588"/>
      <c r="G12" s="588"/>
      <c r="H12" s="588"/>
      <c r="I12" s="588"/>
      <c r="J12" s="588"/>
      <c r="K12" s="588"/>
      <c r="L12" s="589"/>
      <c r="M12" s="590" t="str">
        <f>IF(ISNA(VLOOKUP(A9,入力シート!$B$56:$BD$65,53,FALSE)),"",VLOOKUP(A9,入力シート!$B$56:$BD$65,53,FALSE))</f>
        <v/>
      </c>
      <c r="N12" s="591"/>
      <c r="O12" s="591"/>
      <c r="P12" s="592"/>
      <c r="Q12" s="593" t="str">
        <f>IF(ISNA(VLOOKUP(A9,入力シート!$B$56:$BD$65,50,FALSE)),"",VLOOKUP(A9,入力シート!$B$56:$BD$65,50,FALSE))</f>
        <v/>
      </c>
      <c r="R12" s="594"/>
      <c r="S12" s="594"/>
      <c r="T12" s="594"/>
      <c r="U12" s="60" t="str">
        <f>IF(V12="","","×")</f>
        <v/>
      </c>
      <c r="V12" s="595" t="str">
        <f>IF(ISNA(VLOOKUP(A9,入力シート!$B$56:$BF$65,56,FALSE)),"",VLOOKUP(A9,入力シート!$B$56:$BF$65,56,FALSE))</f>
        <v/>
      </c>
      <c r="W12" s="596"/>
      <c r="X12" s="590" t="str">
        <f>IF(U12="","",IF(($M$69-(SUM(入力シート!$AS$150:$AV$159,入力シート!$AS$164:$AV$173)))&gt;(入力シート!$T$12/入力シート!$BC$15),入力シート!$T$12*(入力シート!BB56/($M$69-(SUM(入力シート!$AS$150:$AV$159,入力シート!$AS$164:$AV$173)))),入力シート!BB56*入力シート!$BC$15))</f>
        <v/>
      </c>
      <c r="Y12" s="591"/>
      <c r="Z12" s="591"/>
      <c r="AA12" s="592"/>
      <c r="AB12" s="590" t="str">
        <f>IFERROR(M12-X12,"")</f>
        <v/>
      </c>
      <c r="AC12" s="591"/>
      <c r="AD12" s="591"/>
      <c r="AE12" s="592"/>
      <c r="AF12" s="733"/>
      <c r="AG12" s="734"/>
      <c r="AH12" s="734"/>
      <c r="AI12" s="735"/>
      <c r="AJ12" s="605" t="str">
        <f>IF(ISNA(VLOOKUP(A9,入力シート!$B$56:$BD$65,47,FALSE)),"",VLOOKUP(A9,入力シート!$B$56:$BD$65,47,FALSE))</f>
        <v/>
      </c>
      <c r="AK12" s="605"/>
      <c r="AL12" s="605"/>
      <c r="AM12" s="608"/>
      <c r="AN12" s="719">
        <f>IF(ISNA(VLOOKUP(A9,入力シート!$B$56:$V$65,12,FALSE)),"",VLOOKUP(A9,入力シート!$B$56:$V$65,12,FALSE))</f>
        <v>0</v>
      </c>
      <c r="AO12" s="595"/>
      <c r="AP12" s="595"/>
      <c r="AQ12" s="595"/>
      <c r="AR12" s="595"/>
      <c r="AS12" s="719">
        <f>IF(ISNA(VLOOKUP($A9,入力シート!$B$56:$V$65,17,FALSE)),"",VLOOKUP($A9,入力シート!$B$56:$V$65,17,FALSE))</f>
        <v>0</v>
      </c>
      <c r="AT12" s="595"/>
      <c r="AU12" s="595"/>
      <c r="AV12" s="595"/>
      <c r="AW12" s="596"/>
      <c r="AX12" s="781"/>
      <c r="AY12" s="588"/>
      <c r="AZ12" s="588"/>
      <c r="BA12" s="782"/>
    </row>
    <row r="13" spans="1:54" s="57" customFormat="1" ht="13.5" customHeight="1" x14ac:dyDescent="0.2">
      <c r="A13" s="57">
        <v>5</v>
      </c>
      <c r="C13" s="59"/>
      <c r="D13" s="588">
        <f>IF(ISNA(VLOOKUP(A10,入力シート!$B$56:$L$65,3,FALSE)),"",VLOOKUP(A10,入力シート!$B$56:$L$65,3,FALSE))</f>
        <v>0</v>
      </c>
      <c r="E13" s="588"/>
      <c r="F13" s="588"/>
      <c r="G13" s="588"/>
      <c r="H13" s="588"/>
      <c r="I13" s="588"/>
      <c r="J13" s="588"/>
      <c r="K13" s="588"/>
      <c r="L13" s="589"/>
      <c r="M13" s="590" t="str">
        <f>IF(ISNA(VLOOKUP(A10,入力シート!$B$56:$BD$65,53,FALSE)),"",VLOOKUP(A10,入力シート!$B$56:$BD$65,53,FALSE))</f>
        <v/>
      </c>
      <c r="N13" s="591"/>
      <c r="O13" s="591"/>
      <c r="P13" s="592"/>
      <c r="Q13" s="593" t="str">
        <f>IF(ISNA(VLOOKUP(A10,入力シート!$B$56:$BD$65,50,FALSE)),"",VLOOKUP(A10,入力シート!$B$56:$BD$65,50,FALSE))</f>
        <v/>
      </c>
      <c r="R13" s="594"/>
      <c r="S13" s="594"/>
      <c r="T13" s="594"/>
      <c r="U13" s="60" t="str">
        <f t="shared" ref="U13:U21" si="0">IF(V13="","","×")</f>
        <v/>
      </c>
      <c r="V13" s="595" t="str">
        <f>IF(ISNA(VLOOKUP(A10,入力シート!$B$56:$BF$65,56,FALSE)),"",VLOOKUP(A10,入力シート!$B$56:$BF$65,56,FALSE))</f>
        <v/>
      </c>
      <c r="W13" s="596"/>
      <c r="X13" s="590" t="str">
        <f>IF(U13="","",IF(($M$69-(SUM(入力シート!$AS$150:$AV$159,入力シート!$AS$164:$AV$173)))&gt;(入力シート!$T$12/入力シート!$BC$15),入力シート!$T$12*(入力シート!BB57/($M$69-(SUM(入力シート!$AS$150:$AV$159,入力シート!$AS$164:$AV$173)))),入力シート!BB57*入力シート!$BC$15))</f>
        <v/>
      </c>
      <c r="Y13" s="591"/>
      <c r="Z13" s="591"/>
      <c r="AA13" s="592"/>
      <c r="AB13" s="590" t="str">
        <f t="shared" ref="AB13:AB15" si="1">IFERROR(M13-X13,"")</f>
        <v/>
      </c>
      <c r="AC13" s="591"/>
      <c r="AD13" s="591"/>
      <c r="AE13" s="592"/>
      <c r="AF13" s="733"/>
      <c r="AG13" s="734"/>
      <c r="AH13" s="734"/>
      <c r="AI13" s="735"/>
      <c r="AJ13" s="605" t="str">
        <f>IF(ISNA(VLOOKUP(A10,入力シート!$B$56:$BD$65,47,FALSE)),"",VLOOKUP(A10,入力シート!$B$56:$BD$65,47,FALSE))</f>
        <v/>
      </c>
      <c r="AK13" s="605"/>
      <c r="AL13" s="605"/>
      <c r="AM13" s="608"/>
      <c r="AN13" s="719">
        <f>IF(ISNA(VLOOKUP(A10,入力シート!$B$56:$V$65,12,FALSE)),"",VLOOKUP(A10,入力シート!$B$56:$V$65,12,FALSE))</f>
        <v>0</v>
      </c>
      <c r="AO13" s="595"/>
      <c r="AP13" s="595"/>
      <c r="AQ13" s="595"/>
      <c r="AR13" s="595"/>
      <c r="AS13" s="719">
        <f>IF(ISNA(VLOOKUP($A10,入力シート!$B$56:$V$65,17,FALSE)),"",VLOOKUP($A10,入力シート!$B$56:$V$65,17,FALSE))</f>
        <v>0</v>
      </c>
      <c r="AT13" s="595"/>
      <c r="AU13" s="595"/>
      <c r="AV13" s="595"/>
      <c r="AW13" s="596"/>
      <c r="AX13" s="781"/>
      <c r="AY13" s="588"/>
      <c r="AZ13" s="588"/>
      <c r="BA13" s="782"/>
    </row>
    <row r="14" spans="1:54" s="57" customFormat="1" ht="13.5" customHeight="1" x14ac:dyDescent="0.2">
      <c r="A14" s="57">
        <v>6</v>
      </c>
      <c r="C14" s="59"/>
      <c r="D14" s="588">
        <f>IF(ISNA(VLOOKUP(A11,入力シート!$B$56:$L$65,3,FALSE)),"",VLOOKUP(A11,入力シート!$B$56:$L$65,3,FALSE))</f>
        <v>0</v>
      </c>
      <c r="E14" s="588"/>
      <c r="F14" s="588"/>
      <c r="G14" s="588"/>
      <c r="H14" s="588"/>
      <c r="I14" s="588"/>
      <c r="J14" s="588"/>
      <c r="K14" s="588"/>
      <c r="L14" s="589"/>
      <c r="M14" s="590" t="str">
        <f>IF(ISNA(VLOOKUP(A11,入力シート!$B$56:$BD$65,53,FALSE)),"",VLOOKUP(A11,入力シート!$B$56:$BD$65,53,FALSE))</f>
        <v/>
      </c>
      <c r="N14" s="591"/>
      <c r="O14" s="591"/>
      <c r="P14" s="592"/>
      <c r="Q14" s="593" t="str">
        <f>IF(ISNA(VLOOKUP(A11,入力シート!$B$56:$BD$65,50,FALSE)),"",VLOOKUP(A11,入力シート!$B$56:$BD$65,50,FALSE))</f>
        <v/>
      </c>
      <c r="R14" s="594"/>
      <c r="S14" s="594"/>
      <c r="T14" s="594"/>
      <c r="U14" s="60" t="str">
        <f t="shared" si="0"/>
        <v/>
      </c>
      <c r="V14" s="595" t="str">
        <f>IF(ISNA(VLOOKUP(A11,入力シート!$B$56:$BF$65,56,FALSE)),"",VLOOKUP(A11,入力シート!$B$56:$BF$65,56,FALSE))</f>
        <v/>
      </c>
      <c r="W14" s="596"/>
      <c r="X14" s="590" t="str">
        <f>IF(U14="","",IF(($M$69-(SUM(入力シート!$AS$150:$AV$159,入力シート!$AS$164:$AV$173)))&gt;(入力シート!$T$12/入力シート!$BC$15),入力シート!$T$12*(入力シート!BB58/($M$69-(SUM(入力シート!$AS$150:$AV$159,入力シート!$AS$164:$AV$173)))),入力シート!BB58*入力シート!$BC$15))</f>
        <v/>
      </c>
      <c r="Y14" s="591"/>
      <c r="Z14" s="591"/>
      <c r="AA14" s="592"/>
      <c r="AB14" s="590" t="str">
        <f t="shared" si="1"/>
        <v/>
      </c>
      <c r="AC14" s="591"/>
      <c r="AD14" s="591"/>
      <c r="AE14" s="592"/>
      <c r="AF14" s="733"/>
      <c r="AG14" s="734"/>
      <c r="AH14" s="734"/>
      <c r="AI14" s="735"/>
      <c r="AJ14" s="605" t="str">
        <f>IF(ISNA(VLOOKUP(A11,入力シート!$B$56:$BD$65,47,FALSE)),"",VLOOKUP(A11,入力シート!$B$56:$BD$65,47,FALSE))</f>
        <v/>
      </c>
      <c r="AK14" s="605"/>
      <c r="AL14" s="605"/>
      <c r="AM14" s="608"/>
      <c r="AN14" s="719">
        <f>IF(ISNA(VLOOKUP(A11,入力シート!$B$56:$V$65,12,FALSE)),"",VLOOKUP(A11,入力シート!$B$56:$V$65,12,FALSE))</f>
        <v>0</v>
      </c>
      <c r="AO14" s="595"/>
      <c r="AP14" s="595"/>
      <c r="AQ14" s="595"/>
      <c r="AR14" s="595"/>
      <c r="AS14" s="719">
        <f>IF(ISNA(VLOOKUP($A11,入力シート!$B$56:$V$65,17,FALSE)),"",VLOOKUP($A11,入力シート!$B$56:$V$65,17,FALSE))</f>
        <v>0</v>
      </c>
      <c r="AT14" s="595"/>
      <c r="AU14" s="595"/>
      <c r="AV14" s="595"/>
      <c r="AW14" s="596"/>
      <c r="AX14" s="781"/>
      <c r="AY14" s="588"/>
      <c r="AZ14" s="588"/>
      <c r="BA14" s="782"/>
    </row>
    <row r="15" spans="1:54" s="57" customFormat="1" ht="13.5" customHeight="1" x14ac:dyDescent="0.2">
      <c r="A15" s="57">
        <v>7</v>
      </c>
      <c r="C15" s="58"/>
      <c r="D15" s="588">
        <f>IF(ISNA(VLOOKUP(A12,入力シート!$B$56:$L$65,3,FALSE)),"",VLOOKUP(A12,入力シート!$B$56:$L$65,3,FALSE))</f>
        <v>0</v>
      </c>
      <c r="E15" s="588"/>
      <c r="F15" s="588"/>
      <c r="G15" s="588"/>
      <c r="H15" s="588"/>
      <c r="I15" s="588"/>
      <c r="J15" s="588"/>
      <c r="K15" s="588"/>
      <c r="L15" s="589"/>
      <c r="M15" s="590" t="str">
        <f>IF(ISNA(VLOOKUP(A12,入力シート!$B$56:$BD$65,53,FALSE)),"",VLOOKUP(A12,入力シート!$B$56:$BD$65,53,FALSE))</f>
        <v/>
      </c>
      <c r="N15" s="591"/>
      <c r="O15" s="591"/>
      <c r="P15" s="592"/>
      <c r="Q15" s="593" t="str">
        <f>IF(ISNA(VLOOKUP(A12,入力シート!$B$56:$BD$65,50,FALSE)),"",VLOOKUP(A12,入力シート!$B$56:$BD$65,50,FALSE))</f>
        <v/>
      </c>
      <c r="R15" s="594"/>
      <c r="S15" s="594"/>
      <c r="T15" s="594"/>
      <c r="U15" s="60" t="str">
        <f t="shared" si="0"/>
        <v/>
      </c>
      <c r="V15" s="595" t="str">
        <f>IF(ISNA(VLOOKUP(A12,入力シート!$B$56:$BF$65,56,FALSE)),"",VLOOKUP(A12,入力シート!$B$56:$BF$65,56,FALSE))</f>
        <v/>
      </c>
      <c r="W15" s="596"/>
      <c r="X15" s="590" t="str">
        <f>IF(U15="","",IF(($M$69-(SUM(入力シート!$AS$150:$AV$159,入力シート!$AS$164:$AV$173)))&gt;(入力シート!$T$12/入力シート!$BC$15),入力シート!$T$12*(入力シート!BB59/($M$69-(SUM(入力シート!$AS$150:$AV$159,入力シート!$AS$164:$AV$173)))),入力シート!BB59*入力シート!$BC$15))</f>
        <v/>
      </c>
      <c r="Y15" s="591"/>
      <c r="Z15" s="591"/>
      <c r="AA15" s="592"/>
      <c r="AB15" s="590" t="str">
        <f t="shared" si="1"/>
        <v/>
      </c>
      <c r="AC15" s="591"/>
      <c r="AD15" s="591"/>
      <c r="AE15" s="592"/>
      <c r="AF15" s="733"/>
      <c r="AG15" s="734"/>
      <c r="AH15" s="734"/>
      <c r="AI15" s="735"/>
      <c r="AJ15" s="605" t="str">
        <f>IF(ISNA(VLOOKUP(A12,入力シート!$B$56:$BD$65,47,FALSE)),"",VLOOKUP(A12,入力シート!$B$56:$BD$65,47,FALSE))</f>
        <v/>
      </c>
      <c r="AK15" s="605"/>
      <c r="AL15" s="605"/>
      <c r="AM15" s="608"/>
      <c r="AN15" s="719">
        <f>IF(ISNA(VLOOKUP(A12,入力シート!$B$56:$V$65,12,FALSE)),"",VLOOKUP(A12,入力シート!$B$56:$V$65,12,FALSE))</f>
        <v>0</v>
      </c>
      <c r="AO15" s="595"/>
      <c r="AP15" s="595"/>
      <c r="AQ15" s="595"/>
      <c r="AR15" s="595"/>
      <c r="AS15" s="719">
        <f>IF(ISNA(VLOOKUP($A12,入力シート!$B$56:$V$65,17,FALSE)),"",VLOOKUP($A12,入力シート!$B$56:$V$65,17,FALSE))</f>
        <v>0</v>
      </c>
      <c r="AT15" s="595"/>
      <c r="AU15" s="595"/>
      <c r="AV15" s="595"/>
      <c r="AW15" s="596"/>
      <c r="AX15" s="781"/>
      <c r="AY15" s="588"/>
      <c r="AZ15" s="588"/>
      <c r="BA15" s="782"/>
    </row>
    <row r="16" spans="1:54" s="57" customFormat="1" ht="13.5" customHeight="1" x14ac:dyDescent="0.2">
      <c r="A16" s="57">
        <v>8</v>
      </c>
      <c r="C16" s="58"/>
      <c r="D16" s="588">
        <f>IF(ISNA(VLOOKUP(A13,入力シート!$B$56:$L$65,3,FALSE)),"",VLOOKUP(A13,入力シート!$B$56:$L$65,3,FALSE))</f>
        <v>0</v>
      </c>
      <c r="E16" s="588"/>
      <c r="F16" s="588"/>
      <c r="G16" s="588"/>
      <c r="H16" s="588"/>
      <c r="I16" s="588"/>
      <c r="J16" s="588"/>
      <c r="K16" s="588"/>
      <c r="L16" s="589"/>
      <c r="M16" s="590" t="str">
        <f>IF(ISNA(VLOOKUP(A13,入力シート!$B$56:$BD$65,53,FALSE)),"",VLOOKUP(A13,入力シート!$B$56:$BD$65,53,FALSE))</f>
        <v/>
      </c>
      <c r="N16" s="591"/>
      <c r="O16" s="591"/>
      <c r="P16" s="592"/>
      <c r="Q16" s="593" t="str">
        <f>IF(ISNA(VLOOKUP(A13,入力シート!$B$56:$BD$65,50,FALSE)),"",VLOOKUP(A13,入力シート!$B$56:$BD$65,50,FALSE))</f>
        <v/>
      </c>
      <c r="R16" s="594"/>
      <c r="S16" s="594"/>
      <c r="T16" s="594"/>
      <c r="U16" s="60" t="str">
        <f t="shared" si="0"/>
        <v/>
      </c>
      <c r="V16" s="595" t="str">
        <f>IF(ISNA(VLOOKUP(A13,入力シート!$B$56:$BF$65,56,FALSE)),"",VLOOKUP(A13,入力シート!$B$56:$BF$65,56,FALSE))</f>
        <v/>
      </c>
      <c r="W16" s="596"/>
      <c r="X16" s="590" t="str">
        <f>IF(U16="","",IF(($M$69-(SUM(入力シート!$AS$150:$AV$159,入力シート!$AS$164:$AV$173)))&gt;(入力シート!$T$12/入力シート!$BC$15),入力シート!$T$12*(入力シート!BB60/($M$69-(SUM(入力シート!$AS$150:$AV$159,入力シート!$AS$164:$AV$173)))),入力シート!BB60*入力シート!$BC$15))</f>
        <v/>
      </c>
      <c r="Y16" s="591"/>
      <c r="Z16" s="591"/>
      <c r="AA16" s="592"/>
      <c r="AB16" s="590" t="str">
        <f t="shared" ref="AB16:AB21" si="2">IFERROR(M16-X16,"")</f>
        <v/>
      </c>
      <c r="AC16" s="591"/>
      <c r="AD16" s="591"/>
      <c r="AE16" s="592"/>
      <c r="AF16" s="733"/>
      <c r="AG16" s="734"/>
      <c r="AH16" s="734"/>
      <c r="AI16" s="735"/>
      <c r="AJ16" s="605" t="str">
        <f>IF(ISNA(VLOOKUP(A13,入力シート!$B$56:$BD$65,47,FALSE)),"",VLOOKUP(A13,入力シート!$B$56:$BD$65,47,FALSE))</f>
        <v/>
      </c>
      <c r="AK16" s="605"/>
      <c r="AL16" s="605"/>
      <c r="AM16" s="608"/>
      <c r="AN16" s="719">
        <f>IF(ISNA(VLOOKUP(A13,入力シート!$B$56:$V$65,12,FALSE)),"",VLOOKUP(A13,入力シート!$B$56:$V$65,12,FALSE))</f>
        <v>0</v>
      </c>
      <c r="AO16" s="595"/>
      <c r="AP16" s="595"/>
      <c r="AQ16" s="595"/>
      <c r="AR16" s="595"/>
      <c r="AS16" s="719">
        <f>IF(ISNA(VLOOKUP($A13,入力シート!$B$56:$V$65,17,FALSE)),"",VLOOKUP($A13,入力シート!$B$56:$V$65,17,FALSE))</f>
        <v>0</v>
      </c>
      <c r="AT16" s="595"/>
      <c r="AU16" s="595"/>
      <c r="AV16" s="595"/>
      <c r="AW16" s="596"/>
      <c r="AX16" s="781"/>
      <c r="AY16" s="588"/>
      <c r="AZ16" s="588"/>
      <c r="BA16" s="782"/>
    </row>
    <row r="17" spans="1:53" s="57" customFormat="1" ht="13.5" customHeight="1" x14ac:dyDescent="0.2">
      <c r="A17" s="57">
        <v>9</v>
      </c>
      <c r="C17" s="58"/>
      <c r="D17" s="588">
        <f>IF(ISNA(VLOOKUP(A14,入力シート!$B$56:$L$65,3,FALSE)),"",VLOOKUP(A14,入力シート!$B$56:$L$65,3,FALSE))</f>
        <v>0</v>
      </c>
      <c r="E17" s="588"/>
      <c r="F17" s="588"/>
      <c r="G17" s="588"/>
      <c r="H17" s="588"/>
      <c r="I17" s="588"/>
      <c r="J17" s="588"/>
      <c r="K17" s="588"/>
      <c r="L17" s="589"/>
      <c r="M17" s="590" t="str">
        <f>IF(ISNA(VLOOKUP(A14,入力シート!$B$56:$BD$65,53,FALSE)),"",VLOOKUP(A14,入力シート!$B$56:$BD$65,53,FALSE))</f>
        <v/>
      </c>
      <c r="N17" s="591"/>
      <c r="O17" s="591"/>
      <c r="P17" s="592"/>
      <c r="Q17" s="593" t="str">
        <f>IF(ISNA(VLOOKUP(A14,入力シート!$B$56:$BD$65,50,FALSE)),"",VLOOKUP(A14,入力シート!$B$56:$BD$65,50,FALSE))</f>
        <v/>
      </c>
      <c r="R17" s="594"/>
      <c r="S17" s="594"/>
      <c r="T17" s="594"/>
      <c r="U17" s="60" t="str">
        <f t="shared" si="0"/>
        <v/>
      </c>
      <c r="V17" s="595" t="str">
        <f>IF(ISNA(VLOOKUP(A14,入力シート!$B$56:$BF$65,56,FALSE)),"",VLOOKUP(A14,入力シート!$B$56:$BF$65,56,FALSE))</f>
        <v/>
      </c>
      <c r="W17" s="596"/>
      <c r="X17" s="590" t="str">
        <f>IF(U17="","",IF(($M$69-(SUM(入力シート!$AS$150:$AV$159,入力シート!$AS$164:$AV$173)))&gt;(入力シート!$T$12/入力シート!$BC$15),入力シート!$T$12*(入力シート!BB61/($M$69-(SUM(入力シート!$AS$150:$AV$159,入力シート!$AS$164:$AV$173)))),入力シート!BB61*入力シート!$BC$15))</f>
        <v/>
      </c>
      <c r="Y17" s="591"/>
      <c r="Z17" s="591"/>
      <c r="AA17" s="592"/>
      <c r="AB17" s="590" t="str">
        <f t="shared" si="2"/>
        <v/>
      </c>
      <c r="AC17" s="591"/>
      <c r="AD17" s="591"/>
      <c r="AE17" s="592"/>
      <c r="AF17" s="733"/>
      <c r="AG17" s="734"/>
      <c r="AH17" s="734"/>
      <c r="AI17" s="735"/>
      <c r="AJ17" s="605" t="str">
        <f>IF(ISNA(VLOOKUP(A14,入力シート!$B$56:$BD$65,47,FALSE)),"",VLOOKUP(A14,入力シート!$B$56:$BD$65,47,FALSE))</f>
        <v/>
      </c>
      <c r="AK17" s="605"/>
      <c r="AL17" s="605"/>
      <c r="AM17" s="608"/>
      <c r="AN17" s="719">
        <f>IF(ISNA(VLOOKUP(A14,入力シート!$B$56:$V$65,12,FALSE)),"",VLOOKUP(A14,入力シート!$B$56:$V$65,12,FALSE))</f>
        <v>0</v>
      </c>
      <c r="AO17" s="595"/>
      <c r="AP17" s="595"/>
      <c r="AQ17" s="595"/>
      <c r="AR17" s="595"/>
      <c r="AS17" s="719">
        <f>IF(ISNA(VLOOKUP($A14,入力シート!$B$56:$V$65,17,FALSE)),"",VLOOKUP($A14,入力シート!$B$56:$V$65,17,FALSE))</f>
        <v>0</v>
      </c>
      <c r="AT17" s="595"/>
      <c r="AU17" s="595"/>
      <c r="AV17" s="595"/>
      <c r="AW17" s="596"/>
      <c r="AX17" s="781"/>
      <c r="AY17" s="588"/>
      <c r="AZ17" s="588"/>
      <c r="BA17" s="782"/>
    </row>
    <row r="18" spans="1:53" s="57" customFormat="1" ht="13.5" customHeight="1" x14ac:dyDescent="0.2">
      <c r="A18" s="57">
        <v>10</v>
      </c>
      <c r="C18" s="58"/>
      <c r="D18" s="588">
        <f>IF(ISNA(VLOOKUP(A15,入力シート!$B$56:$L$65,3,FALSE)),"",VLOOKUP(A15,入力シート!$B$56:$L$65,3,FALSE))</f>
        <v>0</v>
      </c>
      <c r="E18" s="588"/>
      <c r="F18" s="588"/>
      <c r="G18" s="588"/>
      <c r="H18" s="588"/>
      <c r="I18" s="588"/>
      <c r="J18" s="588"/>
      <c r="K18" s="588"/>
      <c r="L18" s="589"/>
      <c r="M18" s="590" t="str">
        <f>IF(ISNA(VLOOKUP(A15,入力シート!$B$56:$BD$65,53,FALSE)),"",VLOOKUP(A15,入力シート!$B$56:$BD$65,53,FALSE))</f>
        <v/>
      </c>
      <c r="N18" s="591"/>
      <c r="O18" s="591"/>
      <c r="P18" s="592"/>
      <c r="Q18" s="593" t="str">
        <f>IF(ISNA(VLOOKUP(A15,入力シート!$B$56:$BD$65,50,FALSE)),"",VLOOKUP(A15,入力シート!$B$56:$BD$65,50,FALSE))</f>
        <v/>
      </c>
      <c r="R18" s="594"/>
      <c r="S18" s="594"/>
      <c r="T18" s="594"/>
      <c r="U18" s="60" t="str">
        <f t="shared" si="0"/>
        <v/>
      </c>
      <c r="V18" s="595" t="str">
        <f>IF(ISNA(VLOOKUP(A15,入力シート!$B$56:$BF$65,56,FALSE)),"",VLOOKUP(A15,入力シート!$B$56:$BF$65,56,FALSE))</f>
        <v/>
      </c>
      <c r="W18" s="596"/>
      <c r="X18" s="590" t="str">
        <f>IF(U18="","",IF(($M$69-(SUM(入力シート!$AS$150:$AV$159,入力シート!$AS$164:$AV$173)))&gt;(入力シート!$T$12/入力シート!$BC$15),入力シート!$T$12*(入力シート!BB62/($M$69-(SUM(入力シート!$AS$150:$AV$159,入力シート!$AS$164:$AV$173)))),入力シート!BB62*入力シート!$BC$15))</f>
        <v/>
      </c>
      <c r="Y18" s="591"/>
      <c r="Z18" s="591"/>
      <c r="AA18" s="592"/>
      <c r="AB18" s="590" t="str">
        <f t="shared" si="2"/>
        <v/>
      </c>
      <c r="AC18" s="591"/>
      <c r="AD18" s="591"/>
      <c r="AE18" s="592"/>
      <c r="AF18" s="733"/>
      <c r="AG18" s="734"/>
      <c r="AH18" s="734"/>
      <c r="AI18" s="735"/>
      <c r="AJ18" s="605" t="str">
        <f>IF(ISNA(VLOOKUP(A15,入力シート!$B$56:$BD$65,47,FALSE)),"",VLOOKUP(A15,入力シート!$B$56:$BD$65,47,FALSE))</f>
        <v/>
      </c>
      <c r="AK18" s="605"/>
      <c r="AL18" s="605"/>
      <c r="AM18" s="608"/>
      <c r="AN18" s="719">
        <f>IF(ISNA(VLOOKUP(A15,入力シート!$B$56:$V$65,12,FALSE)),"",VLOOKUP(A15,入力シート!$B$56:$V$65,12,FALSE))</f>
        <v>0</v>
      </c>
      <c r="AO18" s="595"/>
      <c r="AP18" s="595"/>
      <c r="AQ18" s="595"/>
      <c r="AR18" s="595"/>
      <c r="AS18" s="719">
        <f>IF(ISNA(VLOOKUP($A15,入力シート!$B$56:$V$65,17,FALSE)),"",VLOOKUP($A15,入力シート!$B$56:$V$65,17,FALSE))</f>
        <v>0</v>
      </c>
      <c r="AT18" s="595"/>
      <c r="AU18" s="595"/>
      <c r="AV18" s="595"/>
      <c r="AW18" s="596"/>
      <c r="AX18" s="781"/>
      <c r="AY18" s="588"/>
      <c r="AZ18" s="588"/>
      <c r="BA18" s="782"/>
    </row>
    <row r="19" spans="1:53" s="57" customFormat="1" ht="13.5" customHeight="1" x14ac:dyDescent="0.2">
      <c r="A19" s="57">
        <v>11</v>
      </c>
      <c r="C19" s="58"/>
      <c r="D19" s="588">
        <f>IF(ISNA(VLOOKUP(A16,入力シート!$B$56:$L$65,3,FALSE)),"",VLOOKUP(A16,入力シート!$B$56:$L$65,3,FALSE))</f>
        <v>0</v>
      </c>
      <c r="E19" s="588"/>
      <c r="F19" s="588"/>
      <c r="G19" s="588"/>
      <c r="H19" s="588"/>
      <c r="I19" s="588"/>
      <c r="J19" s="588"/>
      <c r="K19" s="588"/>
      <c r="L19" s="589"/>
      <c r="M19" s="590" t="str">
        <f>IF(ISNA(VLOOKUP(A16,入力シート!$B$56:$BD$65,53,FALSE)),"",VLOOKUP(A16,入力シート!$B$56:$BD$65,53,FALSE))</f>
        <v/>
      </c>
      <c r="N19" s="591"/>
      <c r="O19" s="591"/>
      <c r="P19" s="592"/>
      <c r="Q19" s="593" t="str">
        <f>IF(ISNA(VLOOKUP(A16,入力シート!$B$56:$BD$65,50,FALSE)),"",VLOOKUP(A16,入力シート!$B$56:$BD$65,50,FALSE))</f>
        <v/>
      </c>
      <c r="R19" s="594"/>
      <c r="S19" s="594"/>
      <c r="T19" s="594"/>
      <c r="U19" s="60" t="str">
        <f t="shared" si="0"/>
        <v/>
      </c>
      <c r="V19" s="595" t="str">
        <f>IF(ISNA(VLOOKUP(A16,入力シート!$B$56:$BF$65,56,FALSE)),"",VLOOKUP(A16,入力シート!$B$56:$BF$65,56,FALSE))</f>
        <v/>
      </c>
      <c r="W19" s="596"/>
      <c r="X19" s="590" t="str">
        <f>IF(U19="","",IF(($M$69-(SUM(入力シート!$AS$150:$AV$159,入力シート!$AS$164:$AV$173)))&gt;(入力シート!$T$12/入力シート!$BC$15),入力シート!$T$12*(入力シート!BB63/($M$69-(SUM(入力シート!$AS$150:$AV$159,入力シート!$AS$164:$AV$173)))),入力シート!BB63*入力シート!$BC$15))</f>
        <v/>
      </c>
      <c r="Y19" s="591"/>
      <c r="Z19" s="591"/>
      <c r="AA19" s="592"/>
      <c r="AB19" s="590" t="str">
        <f t="shared" si="2"/>
        <v/>
      </c>
      <c r="AC19" s="591"/>
      <c r="AD19" s="591"/>
      <c r="AE19" s="592"/>
      <c r="AF19" s="733"/>
      <c r="AG19" s="734"/>
      <c r="AH19" s="734"/>
      <c r="AI19" s="735"/>
      <c r="AJ19" s="605" t="str">
        <f>IF(ISNA(VLOOKUP(A16,入力シート!$B$56:$BD$65,47,FALSE)),"",VLOOKUP(A16,入力シート!$B$56:$BD$65,47,FALSE))</f>
        <v/>
      </c>
      <c r="AK19" s="605"/>
      <c r="AL19" s="605"/>
      <c r="AM19" s="608"/>
      <c r="AN19" s="719">
        <f>IF(ISNA(VLOOKUP(A16,入力シート!$B$56:$V$65,12,FALSE)),"",VLOOKUP(A16,入力シート!$B$56:$V$65,12,FALSE))</f>
        <v>0</v>
      </c>
      <c r="AO19" s="595"/>
      <c r="AP19" s="595"/>
      <c r="AQ19" s="595"/>
      <c r="AR19" s="595"/>
      <c r="AS19" s="719">
        <f>IF(ISNA(VLOOKUP($A16,入力シート!$B$56:$V$65,17,FALSE)),"",VLOOKUP($A16,入力シート!$B$56:$V$65,17,FALSE))</f>
        <v>0</v>
      </c>
      <c r="AT19" s="595"/>
      <c r="AU19" s="595"/>
      <c r="AV19" s="595"/>
      <c r="AW19" s="596"/>
      <c r="AX19" s="781"/>
      <c r="AY19" s="588"/>
      <c r="AZ19" s="588"/>
      <c r="BA19" s="782"/>
    </row>
    <row r="20" spans="1:53" s="57" customFormat="1" ht="13.5" customHeight="1" x14ac:dyDescent="0.2">
      <c r="A20" s="57">
        <v>12</v>
      </c>
      <c r="C20" s="58"/>
      <c r="D20" s="588">
        <f>IF(ISNA(VLOOKUP(A17,入力シート!$B$56:$L$65,3,FALSE)),"",VLOOKUP(A17,入力シート!$B$56:$L$65,3,FALSE))</f>
        <v>0</v>
      </c>
      <c r="E20" s="588"/>
      <c r="F20" s="588"/>
      <c r="G20" s="588"/>
      <c r="H20" s="588"/>
      <c r="I20" s="588"/>
      <c r="J20" s="588"/>
      <c r="K20" s="588"/>
      <c r="L20" s="589"/>
      <c r="M20" s="590" t="str">
        <f>IF(ISNA(VLOOKUP(A17,入力シート!$B$56:$BD$65,53,FALSE)),"",VLOOKUP(A17,入力シート!$B$56:$BD$65,53,FALSE))</f>
        <v/>
      </c>
      <c r="N20" s="591"/>
      <c r="O20" s="591"/>
      <c r="P20" s="592"/>
      <c r="Q20" s="593" t="str">
        <f>IF(ISNA(VLOOKUP(A17,入力シート!$B$56:$BD$65,50,FALSE)),"",VLOOKUP(A17,入力シート!$B$56:$BD$65,50,FALSE))</f>
        <v/>
      </c>
      <c r="R20" s="594"/>
      <c r="S20" s="594"/>
      <c r="T20" s="594"/>
      <c r="U20" s="60" t="str">
        <f t="shared" si="0"/>
        <v/>
      </c>
      <c r="V20" s="595" t="str">
        <f>IF(ISNA(VLOOKUP(A17,入力シート!$B$56:$BF$65,56,FALSE)),"",VLOOKUP(A17,入力シート!$B$56:$BF$65,56,FALSE))</f>
        <v/>
      </c>
      <c r="W20" s="596"/>
      <c r="X20" s="590" t="str">
        <f>IF(U20="","",IF(($M$69-(SUM(入力シート!$AS$150:$AV$159,入力シート!$AS$164:$AV$173)))&gt;(入力シート!$T$12/入力シート!$BC$15),入力シート!$T$12*(入力シート!BB64/($M$69-(SUM(入力シート!$AS$150:$AV$159,入力シート!$AS$164:$AV$173)))),入力シート!BB64*入力シート!$BC$15))</f>
        <v/>
      </c>
      <c r="Y20" s="591"/>
      <c r="Z20" s="591"/>
      <c r="AA20" s="592"/>
      <c r="AB20" s="590" t="str">
        <f t="shared" si="2"/>
        <v/>
      </c>
      <c r="AC20" s="591"/>
      <c r="AD20" s="591"/>
      <c r="AE20" s="592"/>
      <c r="AF20" s="733"/>
      <c r="AG20" s="734"/>
      <c r="AH20" s="734"/>
      <c r="AI20" s="735"/>
      <c r="AJ20" s="605" t="str">
        <f>IF(ISNA(VLOOKUP(A17,入力シート!$B$56:$BD$65,47,FALSE)),"",VLOOKUP(A17,入力シート!$B$56:$BD$65,47,FALSE))</f>
        <v/>
      </c>
      <c r="AK20" s="605"/>
      <c r="AL20" s="605"/>
      <c r="AM20" s="608"/>
      <c r="AN20" s="719">
        <f>IF(ISNA(VLOOKUP(A17,入力シート!$B$56:$V$65,12,FALSE)),"",VLOOKUP(A17,入力シート!$B$56:$V$65,12,FALSE))</f>
        <v>0</v>
      </c>
      <c r="AO20" s="595"/>
      <c r="AP20" s="595"/>
      <c r="AQ20" s="595"/>
      <c r="AR20" s="595"/>
      <c r="AS20" s="719">
        <f>IF(ISNA(VLOOKUP($A17,入力シート!$B$56:$V$65,17,FALSE)),"",VLOOKUP($A17,入力シート!$B$56:$V$65,17,FALSE))</f>
        <v>0</v>
      </c>
      <c r="AT20" s="595"/>
      <c r="AU20" s="595"/>
      <c r="AV20" s="595"/>
      <c r="AW20" s="596"/>
      <c r="AX20" s="781"/>
      <c r="AY20" s="588"/>
      <c r="AZ20" s="588"/>
      <c r="BA20" s="782"/>
    </row>
    <row r="21" spans="1:53" s="57" customFormat="1" ht="13.5" customHeight="1" x14ac:dyDescent="0.2">
      <c r="A21" s="57">
        <v>13</v>
      </c>
      <c r="C21" s="59"/>
      <c r="D21" s="588">
        <f>IF(ISNA(VLOOKUP(A18,入力シート!$B$56:$L$65,3,FALSE)),"",VLOOKUP(A18,入力シート!$B$56:$L$65,3,FALSE))</f>
        <v>0</v>
      </c>
      <c r="E21" s="588"/>
      <c r="F21" s="588"/>
      <c r="G21" s="588"/>
      <c r="H21" s="588"/>
      <c r="I21" s="588"/>
      <c r="J21" s="588"/>
      <c r="K21" s="588"/>
      <c r="L21" s="589"/>
      <c r="M21" s="590" t="str">
        <f>IF(ISNA(VLOOKUP(A18,入力シート!$B$56:$BD$65,53,FALSE)),"",VLOOKUP(A18,入力シート!$B$56:$BD$65,53,FALSE))</f>
        <v/>
      </c>
      <c r="N21" s="591"/>
      <c r="O21" s="591"/>
      <c r="P21" s="592"/>
      <c r="Q21" s="593" t="str">
        <f>IF(ISNA(VLOOKUP(A18,入力シート!$B$56:$BD$65,50,FALSE)),"",VLOOKUP(A18,入力シート!$B$56:$BD$65,50,FALSE))</f>
        <v/>
      </c>
      <c r="R21" s="594"/>
      <c r="S21" s="594"/>
      <c r="T21" s="594"/>
      <c r="U21" s="60" t="str">
        <f t="shared" si="0"/>
        <v/>
      </c>
      <c r="V21" s="595" t="str">
        <f>IF(ISNA(VLOOKUP(A18,入力シート!$B$56:$BF$65,56,FALSE)),"",VLOOKUP(A18,入力シート!$B$56:$BF$65,56,FALSE))</f>
        <v/>
      </c>
      <c r="W21" s="596"/>
      <c r="X21" s="590" t="str">
        <f>IF(U21="","",IF(($M$69-(SUM(入力シート!$AS$150:$AV$159,入力シート!$AS$164:$AV$173)))&gt;(入力シート!$T$12/入力シート!$BC$15),入力シート!$T$12*(入力シート!BB65/($M$69-(SUM(入力シート!$AS$150:$AV$159,入力シート!$AS$164:$AV$173)))),入力シート!BB65*入力シート!$BC$15))</f>
        <v/>
      </c>
      <c r="Y21" s="591"/>
      <c r="Z21" s="591"/>
      <c r="AA21" s="592"/>
      <c r="AB21" s="590" t="str">
        <f t="shared" si="2"/>
        <v/>
      </c>
      <c r="AC21" s="591"/>
      <c r="AD21" s="591"/>
      <c r="AE21" s="592"/>
      <c r="AF21" s="733"/>
      <c r="AG21" s="734"/>
      <c r="AH21" s="734"/>
      <c r="AI21" s="735"/>
      <c r="AJ21" s="597" t="str">
        <f>IF(ISNA(VLOOKUP(A18,入力シート!$B$56:$BD$65,47,FALSE)),"",VLOOKUP(A18,入力シート!$B$56:$BD$65,47,FALSE))</f>
        <v/>
      </c>
      <c r="AK21" s="598"/>
      <c r="AL21" s="598"/>
      <c r="AM21" s="599"/>
      <c r="AN21" s="600">
        <f>IF(ISNA(VLOOKUP(A18,入力シート!$B$56:$V$65,12,FALSE)),"",VLOOKUP(A18,入力シート!$B$56:$V$65,12,FALSE))</f>
        <v>0</v>
      </c>
      <c r="AO21" s="601"/>
      <c r="AP21" s="601"/>
      <c r="AQ21" s="601"/>
      <c r="AR21" s="601"/>
      <c r="AS21" s="600">
        <f>IF(ISNA(VLOOKUP($A18,入力シート!$B$56:$V$65,17,FALSE)),"",VLOOKUP($A18,入力シート!$B$56:$V$65,17,FALSE))</f>
        <v>0</v>
      </c>
      <c r="AT21" s="601"/>
      <c r="AU21" s="601"/>
      <c r="AV21" s="601"/>
      <c r="AW21" s="602"/>
      <c r="AX21" s="805"/>
      <c r="AY21" s="806"/>
      <c r="AZ21" s="806"/>
      <c r="BA21" s="807"/>
    </row>
    <row r="22" spans="1:53" s="57" customFormat="1" ht="13.5" customHeight="1" x14ac:dyDescent="0.2">
      <c r="A22" s="57">
        <v>14</v>
      </c>
      <c r="C22" s="749" t="s">
        <v>288</v>
      </c>
      <c r="D22" s="588"/>
      <c r="E22" s="588"/>
      <c r="F22" s="588"/>
      <c r="G22" s="588"/>
      <c r="H22" s="588"/>
      <c r="I22" s="588"/>
      <c r="J22" s="588"/>
      <c r="K22" s="588"/>
      <c r="L22" s="589"/>
      <c r="M22" s="590"/>
      <c r="N22" s="591"/>
      <c r="O22" s="591"/>
      <c r="P22" s="592"/>
      <c r="Q22" s="593"/>
      <c r="R22" s="594"/>
      <c r="S22" s="594"/>
      <c r="T22" s="594"/>
      <c r="U22" s="60"/>
      <c r="V22" s="595"/>
      <c r="W22" s="596"/>
      <c r="X22" s="590"/>
      <c r="Y22" s="591"/>
      <c r="Z22" s="591"/>
      <c r="AA22" s="592"/>
      <c r="AB22" s="590"/>
      <c r="AC22" s="591"/>
      <c r="AD22" s="591"/>
      <c r="AE22" s="592"/>
      <c r="AF22" s="733"/>
      <c r="AG22" s="734"/>
      <c r="AH22" s="734"/>
      <c r="AI22" s="735"/>
      <c r="AJ22" s="605"/>
      <c r="AK22" s="605"/>
      <c r="AL22" s="605"/>
      <c r="AM22" s="605"/>
      <c r="AN22" s="595"/>
      <c r="AO22" s="595"/>
      <c r="AP22" s="595"/>
      <c r="AQ22" s="595"/>
      <c r="AR22" s="595"/>
      <c r="AS22" s="595"/>
      <c r="AT22" s="595"/>
      <c r="AU22" s="595"/>
      <c r="AV22" s="595"/>
      <c r="AW22" s="595"/>
      <c r="AX22" s="588"/>
      <c r="AY22" s="588"/>
      <c r="AZ22" s="588"/>
      <c r="BA22" s="782"/>
    </row>
    <row r="23" spans="1:53" s="57" customFormat="1" ht="13.5" customHeight="1" x14ac:dyDescent="0.2">
      <c r="A23" s="57">
        <v>15</v>
      </c>
      <c r="C23" s="59"/>
      <c r="D23" s="595" t="s">
        <v>289</v>
      </c>
      <c r="E23" s="595"/>
      <c r="F23" s="595"/>
      <c r="G23" s="595"/>
      <c r="H23" s="595"/>
      <c r="I23" s="595"/>
      <c r="J23" s="595"/>
      <c r="K23" s="595"/>
      <c r="L23" s="595"/>
      <c r="M23" s="773"/>
      <c r="N23" s="774"/>
      <c r="O23" s="774"/>
      <c r="P23" s="775"/>
      <c r="Q23" s="774"/>
      <c r="R23" s="774"/>
      <c r="S23" s="774"/>
      <c r="T23" s="774"/>
      <c r="U23" s="60"/>
      <c r="V23" s="595"/>
      <c r="W23" s="596"/>
      <c r="X23" s="776"/>
      <c r="Y23" s="777"/>
      <c r="Z23" s="777"/>
      <c r="AA23" s="778"/>
      <c r="AB23" s="776"/>
      <c r="AC23" s="777"/>
      <c r="AD23" s="777"/>
      <c r="AE23" s="778"/>
      <c r="AF23" s="733"/>
      <c r="AG23" s="734"/>
      <c r="AH23" s="734"/>
      <c r="AI23" s="735"/>
      <c r="AJ23" s="67"/>
      <c r="AK23" s="67"/>
      <c r="AL23" s="67"/>
      <c r="AM23" s="67"/>
      <c r="AN23" s="65"/>
      <c r="AO23" s="65"/>
      <c r="AP23" s="65"/>
      <c r="AQ23" s="65"/>
      <c r="AR23" s="65"/>
      <c r="AS23" s="65"/>
      <c r="AT23" s="65"/>
      <c r="AU23" s="65"/>
      <c r="AV23" s="65"/>
      <c r="AW23" s="65"/>
      <c r="AX23" s="61"/>
      <c r="AY23" s="61"/>
      <c r="AZ23" s="61"/>
      <c r="BA23" s="68"/>
    </row>
    <row r="24" spans="1:53" s="57" customFormat="1" ht="13.5" customHeight="1" x14ac:dyDescent="0.2">
      <c r="A24" s="57">
        <v>16</v>
      </c>
      <c r="C24" s="58"/>
      <c r="D24" s="771">
        <f>IF(ISNA(VLOOKUP(A9,入力シート!$B$107:$L$116,3,FALSE)),"",VLOOKUP(A9,入力シート!$B$107:$L$116,3,FALSE))</f>
        <v>0</v>
      </c>
      <c r="E24" s="771"/>
      <c r="F24" s="771"/>
      <c r="G24" s="771"/>
      <c r="H24" s="771"/>
      <c r="I24" s="771"/>
      <c r="J24" s="771"/>
      <c r="K24" s="771"/>
      <c r="L24" s="772"/>
      <c r="M24" s="590" t="str">
        <f>IF(VLOOKUP(A9,入力シート!$B$107:$AL$116,33,FALSE)="","",VLOOKUP(A9,入力シート!$B$107:$AL$116,33,FALSE))</f>
        <v/>
      </c>
      <c r="N24" s="591"/>
      <c r="O24" s="591"/>
      <c r="P24" s="592"/>
      <c r="Q24" s="606">
        <f>IF(ISNA(VLOOKUP(A9,入力シート!$B$107:$AL$116,33,FALSE)),"",VLOOKUP(A9,入力シート!$B$107:$AL$116,33,FALSE))</f>
        <v>0</v>
      </c>
      <c r="R24" s="607"/>
      <c r="S24" s="607"/>
      <c r="T24" s="607"/>
      <c r="U24" s="60" t="str">
        <f>IF(V24="","","×")</f>
        <v/>
      </c>
      <c r="V24" s="595" t="str">
        <f>IF(M24="","","一式")</f>
        <v/>
      </c>
      <c r="W24" s="596"/>
      <c r="X24" s="590" t="str">
        <f>IF(U24="","",IF(($M$69-(SUM(入力シート!$AS$150:$AV$159,入力シート!$AS$164:$AV$173)))&gt;(入力シート!$T$12/入力シート!$BC$15),入力シート!$T$12*(入力シート!AH107/($M$69-(SUM(入力シート!$AS$150:$AV$159,入力シート!$AS$164:$AV$173)))),入力シート!AH107*入力シート!$BC$15))</f>
        <v/>
      </c>
      <c r="Y24" s="591"/>
      <c r="Z24" s="591"/>
      <c r="AA24" s="592"/>
      <c r="AB24" s="590" t="str">
        <f>IFERROR(M24-X24,"")</f>
        <v/>
      </c>
      <c r="AC24" s="591"/>
      <c r="AD24" s="591"/>
      <c r="AE24" s="592"/>
      <c r="AF24" s="733"/>
      <c r="AG24" s="734"/>
      <c r="AH24" s="734"/>
      <c r="AI24" s="735"/>
      <c r="AJ24" s="708" t="s">
        <v>290</v>
      </c>
      <c r="AK24" s="709"/>
      <c r="AL24" s="753" t="str">
        <f>IF(M24="","",(VLOOKUP(A9,入力シート!$B$107:$AB$116,12,0)))</f>
        <v/>
      </c>
      <c r="AM24" s="754"/>
      <c r="AN24" s="754"/>
      <c r="AO24" s="754"/>
      <c r="AP24" s="754"/>
      <c r="AQ24" s="754"/>
      <c r="AR24" s="754"/>
      <c r="AS24" s="754"/>
      <c r="AT24" s="754"/>
      <c r="AU24" s="754"/>
      <c r="AV24" s="754"/>
      <c r="AW24" s="754"/>
      <c r="AX24" s="754"/>
      <c r="AY24" s="754"/>
      <c r="AZ24" s="754"/>
      <c r="BA24" s="755"/>
    </row>
    <row r="25" spans="1:53" s="57" customFormat="1" ht="13.5" customHeight="1" x14ac:dyDescent="0.2">
      <c r="A25" s="57">
        <v>17</v>
      </c>
      <c r="C25" s="58"/>
      <c r="D25" s="771">
        <f>IF(ISNA(VLOOKUP(A10,入力シート!$B$107:$L$116,3,FALSE)),"",VLOOKUP(A10,入力シート!$B$107:$L$116,3,FALSE))</f>
        <v>0</v>
      </c>
      <c r="E25" s="771"/>
      <c r="F25" s="771"/>
      <c r="G25" s="771"/>
      <c r="H25" s="771"/>
      <c r="I25" s="771"/>
      <c r="J25" s="771"/>
      <c r="K25" s="771"/>
      <c r="L25" s="772"/>
      <c r="M25" s="590" t="str">
        <f>IF(VLOOKUP(A10,入力シート!$B$107:$AL$116,33,FALSE)="","",VLOOKUP(A10,入力シート!$B$107:$AL$116,33,FALSE))</f>
        <v/>
      </c>
      <c r="N25" s="591"/>
      <c r="O25" s="591"/>
      <c r="P25" s="592"/>
      <c r="Q25" s="606">
        <f>IF(ISNA(VLOOKUP(A10,入力シート!$B$107:$AL$116,33,FALSE)),"",VLOOKUP(A10,入力シート!$B$107:$AL$116,33,FALSE))</f>
        <v>0</v>
      </c>
      <c r="R25" s="607"/>
      <c r="S25" s="607"/>
      <c r="T25" s="607"/>
      <c r="U25" s="60" t="str">
        <f t="shared" ref="U25:U33" si="3">IF(V25="","","×")</f>
        <v/>
      </c>
      <c r="V25" s="595" t="str">
        <f t="shared" ref="V25:V44" si="4">IF(M25="","","一式")</f>
        <v/>
      </c>
      <c r="W25" s="596"/>
      <c r="X25" s="590" t="str">
        <f>IF(U25="","",IF(($M$69-(SUM(入力シート!$AS$150:$AV$159,入力シート!$AS$164:$AV$173)))&gt;(入力シート!$T$12/入力シート!$BC$15),入力シート!$T$12*(入力シート!AH108/($M$69-(SUM(入力シート!$AS$150:$AV$159,入力シート!$AS$164:$AV$173)))),入力シート!AH108*入力シート!$BC$15))</f>
        <v/>
      </c>
      <c r="Y25" s="591"/>
      <c r="Z25" s="591"/>
      <c r="AA25" s="592"/>
      <c r="AB25" s="590" t="str">
        <f t="shared" ref="AB25:AB37" si="5">IFERROR(M25-X25,"")</f>
        <v/>
      </c>
      <c r="AC25" s="591"/>
      <c r="AD25" s="591"/>
      <c r="AE25" s="592"/>
      <c r="AF25" s="733"/>
      <c r="AG25" s="734"/>
      <c r="AH25" s="734"/>
      <c r="AI25" s="735"/>
      <c r="AJ25" s="710"/>
      <c r="AK25" s="711"/>
      <c r="AL25" s="753" t="str">
        <f>IF(M25="","",(VLOOKUP(A10,入力シート!$B$107:$AB$116,12,0)))</f>
        <v/>
      </c>
      <c r="AM25" s="754"/>
      <c r="AN25" s="754"/>
      <c r="AO25" s="754"/>
      <c r="AP25" s="754"/>
      <c r="AQ25" s="754"/>
      <c r="AR25" s="754"/>
      <c r="AS25" s="754" t="s">
        <v>291</v>
      </c>
      <c r="AT25" s="754"/>
      <c r="AU25" s="754" t="str">
        <f>IF(M25="","",(VLOOKUP(A10,入力シート!$B$107:$AB$116,16,0)))</f>
        <v/>
      </c>
      <c r="AV25" s="754"/>
      <c r="AW25" s="754"/>
      <c r="AX25" s="754"/>
      <c r="AY25" s="754"/>
      <c r="AZ25" s="754"/>
      <c r="BA25" s="755"/>
    </row>
    <row r="26" spans="1:53" s="57" customFormat="1" ht="13.5" customHeight="1" x14ac:dyDescent="0.2">
      <c r="A26" s="57">
        <v>18</v>
      </c>
      <c r="C26" s="59"/>
      <c r="D26" s="771">
        <f>IF(ISNA(VLOOKUP(A11,入力シート!$B$107:$L$116,3,FALSE)),"",VLOOKUP(A11,入力シート!$B$107:$L$116,3,FALSE))</f>
        <v>0</v>
      </c>
      <c r="E26" s="771"/>
      <c r="F26" s="771"/>
      <c r="G26" s="771"/>
      <c r="H26" s="771"/>
      <c r="I26" s="771"/>
      <c r="J26" s="771"/>
      <c r="K26" s="771"/>
      <c r="L26" s="772"/>
      <c r="M26" s="590" t="str">
        <f>IF(VLOOKUP(A11,入力シート!$B$107:$AL$116,33,FALSE)="","",VLOOKUP(A11,入力シート!$B$107:$AL$116,33,FALSE))</f>
        <v/>
      </c>
      <c r="N26" s="591"/>
      <c r="O26" s="591"/>
      <c r="P26" s="592"/>
      <c r="Q26" s="606">
        <f>IF(ISNA(VLOOKUP(A11,入力シート!$B$107:$AL$116,33,FALSE)),"",VLOOKUP(A11,入力シート!$B$107:$AL$116,33,FALSE))</f>
        <v>0</v>
      </c>
      <c r="R26" s="607"/>
      <c r="S26" s="607"/>
      <c r="T26" s="607"/>
      <c r="U26" s="60" t="str">
        <f>IF(V26="","","×")</f>
        <v/>
      </c>
      <c r="V26" s="595" t="str">
        <f>IF(M26="","","一式")</f>
        <v/>
      </c>
      <c r="W26" s="596"/>
      <c r="X26" s="590" t="str">
        <f>IF(U26="","",IF(($M$69-(SUM(入力シート!$AS$150:$AV$159,入力シート!$AS$164:$AV$173)))&gt;(入力シート!$T$12/入力シート!$BC$15),入力シート!$T$12*(入力シート!AH109/($M$69-(SUM(入力シート!$AS$150:$AV$159,入力シート!$AS$164:$AV$173)))),入力シート!AH109*入力シート!$BC$15))</f>
        <v/>
      </c>
      <c r="Y26" s="591"/>
      <c r="Z26" s="591"/>
      <c r="AA26" s="592"/>
      <c r="AB26" s="590" t="str">
        <f>IFERROR(M26-X26,"")</f>
        <v/>
      </c>
      <c r="AC26" s="591"/>
      <c r="AD26" s="591"/>
      <c r="AE26" s="592"/>
      <c r="AF26" s="733"/>
      <c r="AG26" s="734"/>
      <c r="AH26" s="734"/>
      <c r="AI26" s="735"/>
      <c r="AJ26" s="710"/>
      <c r="AK26" s="711"/>
      <c r="AL26" s="753" t="str">
        <f>IF(M26="","",(VLOOKUP(A11,入力シート!$B$107:$AB$116,12,0)))</f>
        <v/>
      </c>
      <c r="AM26" s="754"/>
      <c r="AN26" s="754"/>
      <c r="AO26" s="754"/>
      <c r="AP26" s="754"/>
      <c r="AQ26" s="754"/>
      <c r="AR26" s="754"/>
      <c r="AS26" s="754" t="s">
        <v>291</v>
      </c>
      <c r="AT26" s="754"/>
      <c r="AU26" s="754" t="str">
        <f>IF(M26="","",(VLOOKUP(A11,入力シート!$B$107:$AB$116,16,0)))</f>
        <v/>
      </c>
      <c r="AV26" s="754"/>
      <c r="AW26" s="754"/>
      <c r="AX26" s="754"/>
      <c r="AY26" s="754"/>
      <c r="AZ26" s="754"/>
      <c r="BA26" s="755"/>
    </row>
    <row r="27" spans="1:53" s="57" customFormat="1" ht="13.5" customHeight="1" x14ac:dyDescent="0.2">
      <c r="A27" s="57">
        <v>19</v>
      </c>
      <c r="C27" s="58"/>
      <c r="D27" s="771">
        <f>IF(ISNA(VLOOKUP(A12,入力シート!$B$107:$L$116,3,FALSE)),"",VLOOKUP(A12,入力シート!$B$107:$L$116,3,FALSE))</f>
        <v>0</v>
      </c>
      <c r="E27" s="771"/>
      <c r="F27" s="771"/>
      <c r="G27" s="771"/>
      <c r="H27" s="771"/>
      <c r="I27" s="771"/>
      <c r="J27" s="771"/>
      <c r="K27" s="771"/>
      <c r="L27" s="772"/>
      <c r="M27" s="590" t="str">
        <f>IF(VLOOKUP(A12,入力シート!$B$107:$AL$116,33,FALSE)="","",VLOOKUP(A12,入力シート!$B$107:$AL$116,33,FALSE))</f>
        <v/>
      </c>
      <c r="N27" s="591"/>
      <c r="O27" s="591"/>
      <c r="P27" s="592"/>
      <c r="Q27" s="606">
        <f>IF(ISNA(VLOOKUP(A12,入力シート!$B$107:$AL$116,33,FALSE)),"",VLOOKUP(A12,入力シート!$B$107:$AL$116,33,FALSE))</f>
        <v>0</v>
      </c>
      <c r="R27" s="607"/>
      <c r="S27" s="607"/>
      <c r="T27" s="607"/>
      <c r="U27" s="60" t="str">
        <f>IF(V27="","","×")</f>
        <v/>
      </c>
      <c r="V27" s="595" t="str">
        <f>IF(M27="","","一式")</f>
        <v/>
      </c>
      <c r="W27" s="596"/>
      <c r="X27" s="590" t="str">
        <f>IF(U27="","",IF(($M$69-(SUM(入力シート!$AS$150:$AV$159,入力シート!$AS$164:$AV$173)))&gt;(入力シート!$T$12/入力シート!$BC$15),入力シート!$T$12*(入力シート!AH110/($M$69-(SUM(入力シート!$AS$150:$AV$159,入力シート!$AS$164:$AV$173)))),入力シート!AH110*入力シート!$BC$15))</f>
        <v/>
      </c>
      <c r="Y27" s="591"/>
      <c r="Z27" s="591"/>
      <c r="AA27" s="592"/>
      <c r="AB27" s="590" t="str">
        <f t="shared" ref="AB27:AB33" si="6">IFERROR(M27-X27,"")</f>
        <v/>
      </c>
      <c r="AC27" s="591"/>
      <c r="AD27" s="591"/>
      <c r="AE27" s="592"/>
      <c r="AF27" s="733"/>
      <c r="AG27" s="734"/>
      <c r="AH27" s="734"/>
      <c r="AI27" s="735"/>
      <c r="AJ27" s="710"/>
      <c r="AK27" s="711"/>
      <c r="AL27" s="753" t="str">
        <f>IF(M27="","",(VLOOKUP(A12,入力シート!$B$107:$AB$116,12,0)))</f>
        <v/>
      </c>
      <c r="AM27" s="754"/>
      <c r="AN27" s="754"/>
      <c r="AO27" s="754"/>
      <c r="AP27" s="754"/>
      <c r="AQ27" s="754"/>
      <c r="AR27" s="754"/>
      <c r="AS27" s="754" t="s">
        <v>291</v>
      </c>
      <c r="AT27" s="754"/>
      <c r="AU27" s="754" t="str">
        <f>IF(M27="","",(VLOOKUP(A12,入力シート!$B$107:$AB$116,16,0)))</f>
        <v/>
      </c>
      <c r="AV27" s="754"/>
      <c r="AW27" s="754"/>
      <c r="AX27" s="754"/>
      <c r="AY27" s="754"/>
      <c r="AZ27" s="754"/>
      <c r="BA27" s="755"/>
    </row>
    <row r="28" spans="1:53" s="57" customFormat="1" ht="13.5" customHeight="1" x14ac:dyDescent="0.2">
      <c r="A28" s="57">
        <v>20</v>
      </c>
      <c r="C28" s="58"/>
      <c r="D28" s="771">
        <f>IF(ISNA(VLOOKUP(A13,入力シート!$B$107:$L$116,3,FALSE)),"",VLOOKUP(A13,入力シート!$B$107:$L$116,3,FALSE))</f>
        <v>0</v>
      </c>
      <c r="E28" s="771"/>
      <c r="F28" s="771"/>
      <c r="G28" s="771"/>
      <c r="H28" s="771"/>
      <c r="I28" s="771"/>
      <c r="J28" s="771"/>
      <c r="K28" s="771"/>
      <c r="L28" s="772"/>
      <c r="M28" s="590" t="str">
        <f>IF(VLOOKUP(A13,入力シート!$B$107:$AL$116,33,FALSE)="","",VLOOKUP(A13,入力シート!$B$107:$AL$116,33,FALSE))</f>
        <v/>
      </c>
      <c r="N28" s="591"/>
      <c r="O28" s="591"/>
      <c r="P28" s="592"/>
      <c r="Q28" s="606">
        <f>IF(ISNA(VLOOKUP(A13,入力シート!$B$107:$AL$116,33,FALSE)),"",VLOOKUP(A13,入力シート!$B$107:$AL$116,33,FALSE))</f>
        <v>0</v>
      </c>
      <c r="R28" s="607"/>
      <c r="S28" s="607"/>
      <c r="T28" s="607"/>
      <c r="U28" s="60" t="str">
        <f t="shared" ref="U28" si="7">IF(V28="","","×")</f>
        <v/>
      </c>
      <c r="V28" s="595" t="str">
        <f t="shared" ref="V28" si="8">IF(M28="","","一式")</f>
        <v/>
      </c>
      <c r="W28" s="596"/>
      <c r="X28" s="590" t="str">
        <f>IF(U28="","",IF(($M$69-(SUM(入力シート!$AS$150:$AV$159,入力シート!$AS$164:$AV$173)))&gt;(入力シート!$T$12/入力シート!$BC$15),入力シート!$T$12*(入力シート!AH111/($M$69-(SUM(入力シート!$AS$150:$AV$159,入力シート!$AS$164:$AV$173)))),入力シート!AH111*入力シート!$BC$15))</f>
        <v/>
      </c>
      <c r="Y28" s="591"/>
      <c r="Z28" s="591"/>
      <c r="AA28" s="592"/>
      <c r="AB28" s="590" t="str">
        <f t="shared" si="6"/>
        <v/>
      </c>
      <c r="AC28" s="591"/>
      <c r="AD28" s="591"/>
      <c r="AE28" s="592"/>
      <c r="AF28" s="733"/>
      <c r="AG28" s="734"/>
      <c r="AH28" s="734"/>
      <c r="AI28" s="735"/>
      <c r="AJ28" s="710"/>
      <c r="AK28" s="711"/>
      <c r="AL28" s="753" t="str">
        <f>IF(M28="","",(VLOOKUP(A13,入力シート!$B$107:$AB$116,12,0)))</f>
        <v/>
      </c>
      <c r="AM28" s="754"/>
      <c r="AN28" s="754"/>
      <c r="AO28" s="754"/>
      <c r="AP28" s="754"/>
      <c r="AQ28" s="754"/>
      <c r="AR28" s="754"/>
      <c r="AS28" s="754" t="s">
        <v>291</v>
      </c>
      <c r="AT28" s="754"/>
      <c r="AU28" s="754" t="str">
        <f>IF(M28="","",(VLOOKUP(A13,入力シート!$B$107:$AB$116,16,0)))</f>
        <v/>
      </c>
      <c r="AV28" s="754"/>
      <c r="AW28" s="754"/>
      <c r="AX28" s="754"/>
      <c r="AY28" s="754"/>
      <c r="AZ28" s="754"/>
      <c r="BA28" s="755"/>
    </row>
    <row r="29" spans="1:53" s="57" customFormat="1" ht="13.5" customHeight="1" x14ac:dyDescent="0.2">
      <c r="C29" s="59"/>
      <c r="D29" s="771">
        <f>IF(ISNA(VLOOKUP(A14,入力シート!$B$107:$L$116,3,FALSE)),"",VLOOKUP(A14,入力シート!$B$107:$L$116,3,FALSE))</f>
        <v>0</v>
      </c>
      <c r="E29" s="771"/>
      <c r="F29" s="771"/>
      <c r="G29" s="771"/>
      <c r="H29" s="771"/>
      <c r="I29" s="771"/>
      <c r="J29" s="771"/>
      <c r="K29" s="771"/>
      <c r="L29" s="772"/>
      <c r="M29" s="590" t="str">
        <f>IF(VLOOKUP(A14,入力シート!$B$107:$AL$116,33,FALSE)="","",VLOOKUP(A14,入力シート!$B$107:$AL$116,33,FALSE))</f>
        <v/>
      </c>
      <c r="N29" s="591"/>
      <c r="O29" s="591"/>
      <c r="P29" s="592"/>
      <c r="Q29" s="606">
        <f>IF(ISNA(VLOOKUP(A14,入力シート!$B$107:$AL$116,33,FALSE)),"",VLOOKUP(A14,入力シート!$B$107:$AL$116,33,FALSE))</f>
        <v>0</v>
      </c>
      <c r="R29" s="607"/>
      <c r="S29" s="607"/>
      <c r="T29" s="607"/>
      <c r="U29" s="60" t="str">
        <f>IF(V29="","","×")</f>
        <v/>
      </c>
      <c r="V29" s="595" t="str">
        <f>IF(M29="","","一式")</f>
        <v/>
      </c>
      <c r="W29" s="596"/>
      <c r="X29" s="590" t="str">
        <f>IF(U29="","",IF(($M$69-(SUM(入力シート!$AS$150:$AV$159,入力シート!$AS$164:$AV$173)))&gt;(入力シート!$T$12/入力シート!$BC$15),入力シート!$T$12*(入力シート!AH112/($M$69-(SUM(入力シート!$AS$150:$AV$159,入力シート!$AS$164:$AV$173)))),入力シート!AH112*入力シート!$BC$15))</f>
        <v/>
      </c>
      <c r="Y29" s="591"/>
      <c r="Z29" s="591"/>
      <c r="AA29" s="592"/>
      <c r="AB29" s="590" t="str">
        <f t="shared" si="6"/>
        <v/>
      </c>
      <c r="AC29" s="591"/>
      <c r="AD29" s="591"/>
      <c r="AE29" s="592"/>
      <c r="AF29" s="733"/>
      <c r="AG29" s="734"/>
      <c r="AH29" s="734"/>
      <c r="AI29" s="735"/>
      <c r="AJ29" s="710"/>
      <c r="AK29" s="711"/>
      <c r="AL29" s="753" t="str">
        <f>IF(M29="","",(VLOOKUP(A14,入力シート!$B$107:$AB$116,12,0)))</f>
        <v/>
      </c>
      <c r="AM29" s="754"/>
      <c r="AN29" s="754"/>
      <c r="AO29" s="754"/>
      <c r="AP29" s="754"/>
      <c r="AQ29" s="754"/>
      <c r="AR29" s="754"/>
      <c r="AS29" s="754" t="s">
        <v>291</v>
      </c>
      <c r="AT29" s="754"/>
      <c r="AU29" s="754" t="str">
        <f>IF(M29="","",(VLOOKUP(A14,入力シート!$B$107:$AB$116,16,0)))</f>
        <v/>
      </c>
      <c r="AV29" s="754"/>
      <c r="AW29" s="754"/>
      <c r="AX29" s="754"/>
      <c r="AY29" s="754"/>
      <c r="AZ29" s="754"/>
      <c r="BA29" s="755"/>
    </row>
    <row r="30" spans="1:53" s="57" customFormat="1" ht="13.5" customHeight="1" x14ac:dyDescent="0.2">
      <c r="C30" s="58"/>
      <c r="D30" s="771">
        <f>IF(ISNA(VLOOKUP(A15,入力シート!$B$107:$L$116,3,FALSE)),"",VLOOKUP(A15,入力シート!$B$107:$L$116,3,FALSE))</f>
        <v>0</v>
      </c>
      <c r="E30" s="771"/>
      <c r="F30" s="771"/>
      <c r="G30" s="771"/>
      <c r="H30" s="771"/>
      <c r="I30" s="771"/>
      <c r="J30" s="771"/>
      <c r="K30" s="771"/>
      <c r="L30" s="772"/>
      <c r="M30" s="590" t="str">
        <f>IF(VLOOKUP(A15,入力シート!$B$107:$AL$116,33,FALSE)="","",VLOOKUP(A15,入力シート!$B$107:$AL$116,33,FALSE))</f>
        <v/>
      </c>
      <c r="N30" s="591"/>
      <c r="O30" s="591"/>
      <c r="P30" s="592"/>
      <c r="Q30" s="606">
        <f>IF(ISNA(VLOOKUP(A15,入力シート!$B$107:$AL$116,33,FALSE)),"",VLOOKUP(A15,入力シート!$B$107:$AL$116,33,FALSE))</f>
        <v>0</v>
      </c>
      <c r="R30" s="607"/>
      <c r="S30" s="607"/>
      <c r="T30" s="607"/>
      <c r="U30" s="60" t="str">
        <f>IF(V30="","","×")</f>
        <v/>
      </c>
      <c r="V30" s="595" t="str">
        <f>IF(M30="","","一式")</f>
        <v/>
      </c>
      <c r="W30" s="596"/>
      <c r="X30" s="590" t="str">
        <f>IF(U30="","",IF(($M$69-(SUM(入力シート!$AS$150:$AV$159,入力シート!$AS$164:$AV$173)))&gt;(入力シート!$T$12/入力シート!$BC$15),入力シート!$T$12*(入力シート!AH113/($M$69-(SUM(入力シート!$AS$150:$AV$159,入力シート!$AS$164:$AV$173)))),入力シート!AH113*入力シート!$BC$15))</f>
        <v/>
      </c>
      <c r="Y30" s="591"/>
      <c r="Z30" s="591"/>
      <c r="AA30" s="592"/>
      <c r="AB30" s="590" t="str">
        <f t="shared" si="6"/>
        <v/>
      </c>
      <c r="AC30" s="591"/>
      <c r="AD30" s="591"/>
      <c r="AE30" s="592"/>
      <c r="AF30" s="733"/>
      <c r="AG30" s="734"/>
      <c r="AH30" s="734"/>
      <c r="AI30" s="735"/>
      <c r="AJ30" s="710"/>
      <c r="AK30" s="711"/>
      <c r="AL30" s="753" t="str">
        <f>IF(M30="","",(VLOOKUP(A15,入力シート!$B$107:$AB$116,12,0)))</f>
        <v/>
      </c>
      <c r="AM30" s="754"/>
      <c r="AN30" s="754"/>
      <c r="AO30" s="754"/>
      <c r="AP30" s="754"/>
      <c r="AQ30" s="754"/>
      <c r="AR30" s="754"/>
      <c r="AS30" s="754" t="s">
        <v>291</v>
      </c>
      <c r="AT30" s="754"/>
      <c r="AU30" s="754" t="str">
        <f>IF(M30="","",(VLOOKUP(A15,入力シート!$B$107:$AB$116,16,0)))</f>
        <v/>
      </c>
      <c r="AV30" s="754"/>
      <c r="AW30" s="754"/>
      <c r="AX30" s="754"/>
      <c r="AY30" s="754"/>
      <c r="AZ30" s="754"/>
      <c r="BA30" s="755"/>
    </row>
    <row r="31" spans="1:53" s="57" customFormat="1" ht="13.5" customHeight="1" x14ac:dyDescent="0.2">
      <c r="C31" s="58"/>
      <c r="D31" s="771">
        <f>IF(ISNA(VLOOKUP(A16,入力シート!$B$107:$L$116,3,FALSE)),"",VLOOKUP(A16,入力シート!$B$107:$L$116,3,FALSE))</f>
        <v>0</v>
      </c>
      <c r="E31" s="771"/>
      <c r="F31" s="771"/>
      <c r="G31" s="771"/>
      <c r="H31" s="771"/>
      <c r="I31" s="771"/>
      <c r="J31" s="771"/>
      <c r="K31" s="771"/>
      <c r="L31" s="772"/>
      <c r="M31" s="590" t="str">
        <f>IF(VLOOKUP(A16,入力シート!$B$107:$AL$116,33,FALSE)="","",VLOOKUP(A16,入力シート!$B$107:$AL$116,33,FALSE))</f>
        <v/>
      </c>
      <c r="N31" s="591"/>
      <c r="O31" s="591"/>
      <c r="P31" s="592"/>
      <c r="Q31" s="606">
        <f>IF(ISNA(VLOOKUP(A16,入力シート!$B$107:$AL$116,33,FALSE)),"",VLOOKUP(A16,入力シート!$B$107:$AL$116,33,FALSE))</f>
        <v>0</v>
      </c>
      <c r="R31" s="607"/>
      <c r="S31" s="607"/>
      <c r="T31" s="607"/>
      <c r="U31" s="60" t="str">
        <f t="shared" ref="U31" si="9">IF(V31="","","×")</f>
        <v/>
      </c>
      <c r="V31" s="595" t="str">
        <f t="shared" ref="V31" si="10">IF(M31="","","一式")</f>
        <v/>
      </c>
      <c r="W31" s="596"/>
      <c r="X31" s="590" t="str">
        <f>IF(U31="","",IF(($M$69-(SUM(入力シート!$AS$150:$AV$159,入力シート!$AS$164:$AV$173)))&gt;(入力シート!$T$12/入力シート!$BC$15),入力シート!$T$12*(入力シート!AH114/($M$69-(SUM(入力シート!$AS$150:$AV$159,入力シート!$AS$164:$AV$173)))),入力シート!AH114*入力シート!$BC$15))</f>
        <v/>
      </c>
      <c r="Y31" s="591"/>
      <c r="Z31" s="591"/>
      <c r="AA31" s="592"/>
      <c r="AB31" s="590" t="str">
        <f t="shared" si="6"/>
        <v/>
      </c>
      <c r="AC31" s="591"/>
      <c r="AD31" s="591"/>
      <c r="AE31" s="592"/>
      <c r="AF31" s="733"/>
      <c r="AG31" s="734"/>
      <c r="AH31" s="734"/>
      <c r="AI31" s="735"/>
      <c r="AJ31" s="710"/>
      <c r="AK31" s="711"/>
      <c r="AL31" s="753" t="str">
        <f>IF(M31="","",(VLOOKUP(A16,入力シート!$B$107:$AB$116,12,0)))</f>
        <v/>
      </c>
      <c r="AM31" s="754"/>
      <c r="AN31" s="754"/>
      <c r="AO31" s="754"/>
      <c r="AP31" s="754"/>
      <c r="AQ31" s="754"/>
      <c r="AR31" s="754"/>
      <c r="AS31" s="754" t="s">
        <v>291</v>
      </c>
      <c r="AT31" s="754"/>
      <c r="AU31" s="754" t="str">
        <f>IF(M31="","",(VLOOKUP(A16,入力シート!$B$107:$AB$116,16,0)))</f>
        <v/>
      </c>
      <c r="AV31" s="754"/>
      <c r="AW31" s="754"/>
      <c r="AX31" s="754"/>
      <c r="AY31" s="754"/>
      <c r="AZ31" s="754"/>
      <c r="BA31" s="755"/>
    </row>
    <row r="32" spans="1:53" s="57" customFormat="1" ht="13.5" customHeight="1" x14ac:dyDescent="0.2">
      <c r="C32" s="59"/>
      <c r="D32" s="771">
        <f>IF(ISNA(VLOOKUP(A17,入力シート!$B$107:$L$116,3,FALSE)),"",VLOOKUP(A17,入力シート!$B$107:$L$116,3,FALSE))</f>
        <v>0</v>
      </c>
      <c r="E32" s="771"/>
      <c r="F32" s="771"/>
      <c r="G32" s="771"/>
      <c r="H32" s="771"/>
      <c r="I32" s="771"/>
      <c r="J32" s="771"/>
      <c r="K32" s="771"/>
      <c r="L32" s="772"/>
      <c r="M32" s="590" t="str">
        <f>IF(VLOOKUP(A17,入力シート!$B$107:$AL$116,33,FALSE)="","",VLOOKUP(A17,入力シート!$B$107:$AL$116,33,FALSE))</f>
        <v/>
      </c>
      <c r="N32" s="591"/>
      <c r="O32" s="591"/>
      <c r="P32" s="592"/>
      <c r="Q32" s="606">
        <f>IF(ISNA(VLOOKUP(A17,入力シート!$B$107:$AL$116,33,FALSE)),"",VLOOKUP(A17,入力シート!$B$107:$AL$116,33,FALSE))</f>
        <v>0</v>
      </c>
      <c r="R32" s="607"/>
      <c r="S32" s="607"/>
      <c r="T32" s="607"/>
      <c r="U32" s="60" t="str">
        <f>IF(V32="","","×")</f>
        <v/>
      </c>
      <c r="V32" s="595" t="str">
        <f>IF(M32="","","一式")</f>
        <v/>
      </c>
      <c r="W32" s="596"/>
      <c r="X32" s="590" t="str">
        <f>IF(U32="","",IF(($M$69-(SUM(入力シート!$AS$150:$AV$159,入力シート!$AS$164:$AV$173)))&gt;(入力シート!$T$12/入力シート!$BC$15),入力シート!$T$12*(入力シート!AH115/($M$69-(SUM(入力シート!$AS$150:$AV$159,入力シート!$AS$164:$AV$173)))),入力シート!AH115*入力シート!$BC$15))</f>
        <v/>
      </c>
      <c r="Y32" s="591"/>
      <c r="Z32" s="591"/>
      <c r="AA32" s="592"/>
      <c r="AB32" s="590" t="str">
        <f t="shared" si="6"/>
        <v/>
      </c>
      <c r="AC32" s="591"/>
      <c r="AD32" s="591"/>
      <c r="AE32" s="592"/>
      <c r="AF32" s="733"/>
      <c r="AG32" s="734"/>
      <c r="AH32" s="734"/>
      <c r="AI32" s="735"/>
      <c r="AJ32" s="710"/>
      <c r="AK32" s="711"/>
      <c r="AL32" s="753" t="str">
        <f>IF(M32="","",(VLOOKUP(A17,入力シート!$B$107:$AB$116,12,0)))</f>
        <v/>
      </c>
      <c r="AM32" s="754"/>
      <c r="AN32" s="754"/>
      <c r="AO32" s="754"/>
      <c r="AP32" s="754"/>
      <c r="AQ32" s="754"/>
      <c r="AR32" s="754"/>
      <c r="AS32" s="754" t="s">
        <v>291</v>
      </c>
      <c r="AT32" s="754"/>
      <c r="AU32" s="754" t="str">
        <f>IF(M32="","",(VLOOKUP(A17,入力シート!$B$107:$AB$116,16,0)))</f>
        <v/>
      </c>
      <c r="AV32" s="754"/>
      <c r="AW32" s="754"/>
      <c r="AX32" s="754"/>
      <c r="AY32" s="754"/>
      <c r="AZ32" s="754"/>
      <c r="BA32" s="755"/>
    </row>
    <row r="33" spans="3:54" s="57" customFormat="1" ht="13.5" customHeight="1" x14ac:dyDescent="0.2">
      <c r="C33" s="59"/>
      <c r="D33" s="771">
        <f>IF(ISNA(VLOOKUP(A18,入力シート!$B$107:$L$116,3,FALSE)),"",VLOOKUP(A18,入力シート!$B$107:$L$116,3,FALSE))</f>
        <v>0</v>
      </c>
      <c r="E33" s="771"/>
      <c r="F33" s="771"/>
      <c r="G33" s="771"/>
      <c r="H33" s="771"/>
      <c r="I33" s="771"/>
      <c r="J33" s="771"/>
      <c r="K33" s="771"/>
      <c r="L33" s="772"/>
      <c r="M33" s="590" t="str">
        <f>IF(VLOOKUP(A18,入力シート!$B$107:$AL$116,33,FALSE)="","",VLOOKUP(A18,入力シート!$B$107:$AL$116,33,FALSE))</f>
        <v/>
      </c>
      <c r="N33" s="591"/>
      <c r="O33" s="591"/>
      <c r="P33" s="592"/>
      <c r="Q33" s="606">
        <f>IF(ISNA(VLOOKUP(A18,入力シート!$B$107:$AL$116,33,FALSE)),"",VLOOKUP(A18,入力シート!$B$107:$AL$116,33,FALSE))</f>
        <v>0</v>
      </c>
      <c r="R33" s="607"/>
      <c r="S33" s="607"/>
      <c r="T33" s="607"/>
      <c r="U33" s="60" t="str">
        <f t="shared" si="3"/>
        <v/>
      </c>
      <c r="V33" s="595" t="str">
        <f>IF(M33="","","一式")</f>
        <v/>
      </c>
      <c r="W33" s="596"/>
      <c r="X33" s="590" t="str">
        <f>IF(U33="","",IF(($M$69-(SUM(入力シート!$AS$150:$AV$159,入力シート!$AS$164:$AV$173)))&gt;(入力シート!$T$12/入力シート!$BC$15),入力シート!$T$12*(入力シート!AH116/($M$69-(SUM(入力シート!$AS$150:$AV$159,入力シート!$AS$164:$AV$173)))),入力シート!AH116*入力シート!$BC$15))</f>
        <v/>
      </c>
      <c r="Y33" s="591"/>
      <c r="Z33" s="591"/>
      <c r="AA33" s="592"/>
      <c r="AB33" s="590" t="str">
        <f t="shared" si="6"/>
        <v/>
      </c>
      <c r="AC33" s="591"/>
      <c r="AD33" s="591"/>
      <c r="AE33" s="592"/>
      <c r="AF33" s="733"/>
      <c r="AG33" s="734"/>
      <c r="AH33" s="734"/>
      <c r="AI33" s="735"/>
      <c r="AJ33" s="712"/>
      <c r="AK33" s="713"/>
      <c r="AL33" s="753" t="str">
        <f>IF(M33="","",(VLOOKUP(A18,入力シート!$B$107:$AB$116,12,0)))</f>
        <v/>
      </c>
      <c r="AM33" s="754"/>
      <c r="AN33" s="754"/>
      <c r="AO33" s="754"/>
      <c r="AP33" s="754"/>
      <c r="AQ33" s="754"/>
      <c r="AR33" s="754"/>
      <c r="AS33" s="754" t="s">
        <v>291</v>
      </c>
      <c r="AT33" s="754"/>
      <c r="AU33" s="754" t="str">
        <f>IF(M33="","",(VLOOKUP(A18,入力シート!$B$107:$AB$116,16,0)))</f>
        <v/>
      </c>
      <c r="AV33" s="754"/>
      <c r="AW33" s="754"/>
      <c r="AX33" s="754"/>
      <c r="AY33" s="754"/>
      <c r="AZ33" s="754"/>
      <c r="BA33" s="755"/>
    </row>
    <row r="34" spans="3:54" s="57" customFormat="1" ht="13.5" customHeight="1" x14ac:dyDescent="0.2">
      <c r="C34" s="59"/>
      <c r="D34" s="603" t="s">
        <v>292</v>
      </c>
      <c r="E34" s="603"/>
      <c r="F34" s="603"/>
      <c r="G34" s="603"/>
      <c r="H34" s="603"/>
      <c r="I34" s="603"/>
      <c r="J34" s="603"/>
      <c r="K34" s="603"/>
      <c r="L34" s="604"/>
      <c r="M34" s="590"/>
      <c r="N34" s="591"/>
      <c r="O34" s="591"/>
      <c r="P34" s="592"/>
      <c r="Q34" s="606"/>
      <c r="R34" s="607"/>
      <c r="S34" s="607"/>
      <c r="T34" s="607"/>
      <c r="U34" s="60"/>
      <c r="V34" s="595"/>
      <c r="W34" s="596"/>
      <c r="X34" s="590"/>
      <c r="Y34" s="591"/>
      <c r="Z34" s="591"/>
      <c r="AA34" s="592"/>
      <c r="AB34" s="590"/>
      <c r="AC34" s="591"/>
      <c r="AD34" s="591"/>
      <c r="AE34" s="592"/>
      <c r="AF34" s="733"/>
      <c r="AG34" s="734"/>
      <c r="AH34" s="734"/>
      <c r="AI34" s="734"/>
      <c r="AJ34" s="69"/>
      <c r="AK34" s="69"/>
      <c r="AL34" s="705"/>
      <c r="AM34" s="706"/>
      <c r="AN34" s="706"/>
      <c r="AO34" s="706"/>
      <c r="AP34" s="706"/>
      <c r="AQ34" s="706"/>
      <c r="AR34" s="706"/>
      <c r="AS34" s="706"/>
      <c r="AT34" s="706"/>
      <c r="AU34" s="706"/>
      <c r="AV34" s="706"/>
      <c r="AW34" s="706"/>
      <c r="AX34" s="706"/>
      <c r="AY34" s="706"/>
      <c r="AZ34" s="706"/>
      <c r="BA34" s="707"/>
    </row>
    <row r="35" spans="3:54" s="57" customFormat="1" ht="13.5" customHeight="1" x14ac:dyDescent="0.2">
      <c r="C35" s="59"/>
      <c r="D35" s="771">
        <f>IF(ISNA(VLOOKUP(A9,入力シート!$B$120:$AG$129,3,FALSE)),"",VLOOKUP(A9,入力シート!$B$120:$AG$129,3,FALSE))</f>
        <v>0</v>
      </c>
      <c r="E35" s="771"/>
      <c r="F35" s="771"/>
      <c r="G35" s="771"/>
      <c r="H35" s="771"/>
      <c r="I35" s="771"/>
      <c r="J35" s="771"/>
      <c r="K35" s="771"/>
      <c r="L35" s="772"/>
      <c r="M35" s="590" t="str">
        <f>IF(VLOOKUP(A9,入力シート!$B$120:$AG$129,20,FALSE)="","",VLOOKUP(A9,入力シート!$B$120:$AG$129,20,FALSE))</f>
        <v/>
      </c>
      <c r="N35" s="591"/>
      <c r="O35" s="591"/>
      <c r="P35" s="592"/>
      <c r="Q35" s="606">
        <f>IF(ISNA(VLOOKUP(A9,入力シート!$B$120:$AG$129,25,FALSE)),"",VLOOKUP(A9,入力シート!$B$120:$AG$129,20,FALSE))</f>
        <v>0</v>
      </c>
      <c r="R35" s="607"/>
      <c r="S35" s="607"/>
      <c r="T35" s="607"/>
      <c r="U35" s="60" t="str">
        <f t="shared" ref="U35:U36" si="11">IF(V35="","","×")</f>
        <v/>
      </c>
      <c r="V35" s="595" t="str">
        <f t="shared" si="4"/>
        <v/>
      </c>
      <c r="W35" s="596"/>
      <c r="X35" s="590" t="str">
        <f>IF(U35="","",IF(($M$69-(SUM(入力シート!$AS$150:$AV$159,入力シート!$AS$164:$AV$173)))&gt;(入力シート!$T$12/入力シート!$BC$15),入力シート!$T$12*(入力シート!U120/($M$69-(SUM(入力シート!$AS$150:$AV$159,入力シート!$AS$164:$AV$173)))),入力シート!U120*入力シート!$BC$15))</f>
        <v/>
      </c>
      <c r="Y35" s="591"/>
      <c r="Z35" s="591"/>
      <c r="AA35" s="592"/>
      <c r="AB35" s="590" t="str">
        <f>IFERROR(M35-X35,"")</f>
        <v/>
      </c>
      <c r="AC35" s="591"/>
      <c r="AD35" s="591"/>
      <c r="AE35" s="592"/>
      <c r="AF35" s="733"/>
      <c r="AG35" s="734"/>
      <c r="AH35" s="734"/>
      <c r="AI35" s="735"/>
      <c r="AJ35" s="708" t="s">
        <v>293</v>
      </c>
      <c r="AK35" s="709"/>
      <c r="AL35" s="714" t="str">
        <f>IF(M35="","",(VLOOKUP(A9,入力シート!$B$120:$AG$129,12,0)))</f>
        <v/>
      </c>
      <c r="AM35" s="714"/>
      <c r="AN35" s="714"/>
      <c r="AO35" s="714"/>
      <c r="AP35" s="714"/>
      <c r="AQ35" s="714"/>
      <c r="AR35" s="714"/>
      <c r="AS35" s="714"/>
      <c r="AT35" s="714"/>
      <c r="AU35" s="714"/>
      <c r="AV35" s="714"/>
      <c r="AW35" s="714"/>
      <c r="AX35" s="714"/>
      <c r="AY35" s="714"/>
      <c r="AZ35" s="714"/>
      <c r="BA35" s="715"/>
    </row>
    <row r="36" spans="3:54" s="57" customFormat="1" ht="13.5" customHeight="1" x14ac:dyDescent="0.2">
      <c r="C36" s="59"/>
      <c r="D36" s="771">
        <f>IF(ISNA(VLOOKUP(A10,入力シート!$B$120:$AG$129,3,FALSE)),"",VLOOKUP(A10,入力シート!$B$120:$AG$129,3,FALSE))</f>
        <v>0</v>
      </c>
      <c r="E36" s="771"/>
      <c r="F36" s="771"/>
      <c r="G36" s="771"/>
      <c r="H36" s="771"/>
      <c r="I36" s="771"/>
      <c r="J36" s="771"/>
      <c r="K36" s="771"/>
      <c r="L36" s="772"/>
      <c r="M36" s="590" t="str">
        <f>IF(VLOOKUP(A10,入力シート!$B$120:$AG$129,20,FALSE)="","",VLOOKUP(A10,入力シート!$B$120:$AG$129,20,FALSE))</f>
        <v/>
      </c>
      <c r="N36" s="591"/>
      <c r="O36" s="591"/>
      <c r="P36" s="592"/>
      <c r="Q36" s="606">
        <f>IF(ISNA(VLOOKUP(A10,入力シート!$B$120:$AG$129,25,FALSE)),"",VLOOKUP(A10,入力シート!$B$120:$AG$129,20,FALSE))</f>
        <v>0</v>
      </c>
      <c r="R36" s="607"/>
      <c r="S36" s="607"/>
      <c r="T36" s="607"/>
      <c r="U36" s="60" t="str">
        <f t="shared" si="11"/>
        <v/>
      </c>
      <c r="V36" s="595" t="str">
        <f t="shared" si="4"/>
        <v/>
      </c>
      <c r="W36" s="596"/>
      <c r="X36" s="590" t="str">
        <f>IF(U36="","",IF(($M$69-(SUM(入力シート!$AS$150:$AV$159,入力シート!$AS$164:$AV$173)))&gt;(入力シート!$T$12/入力シート!$BC$15),入力シート!$T$12*(入力シート!U121/($M$69-(SUM(入力シート!$AS$150:$AV$159,入力シート!$AS$164:$AV$173)))),入力シート!U121*入力シート!$BC$15))</f>
        <v/>
      </c>
      <c r="Y36" s="591"/>
      <c r="Z36" s="591"/>
      <c r="AA36" s="592"/>
      <c r="AB36" s="590" t="str">
        <f t="shared" si="5"/>
        <v/>
      </c>
      <c r="AC36" s="591"/>
      <c r="AD36" s="591"/>
      <c r="AE36" s="592"/>
      <c r="AF36" s="733"/>
      <c r="AG36" s="734"/>
      <c r="AH36" s="734"/>
      <c r="AI36" s="735"/>
      <c r="AJ36" s="710"/>
      <c r="AK36" s="711"/>
      <c r="AL36" s="714" t="str">
        <f>IF(M36="","",(VLOOKUP(A10,入力シート!$B$120:$AG$129,12,0)))</f>
        <v/>
      </c>
      <c r="AM36" s="714"/>
      <c r="AN36" s="714"/>
      <c r="AO36" s="714"/>
      <c r="AP36" s="714"/>
      <c r="AQ36" s="714"/>
      <c r="AR36" s="714"/>
      <c r="AS36" s="714"/>
      <c r="AT36" s="714"/>
      <c r="AU36" s="714"/>
      <c r="AV36" s="714"/>
      <c r="AW36" s="714"/>
      <c r="AX36" s="714"/>
      <c r="AY36" s="714"/>
      <c r="AZ36" s="714"/>
      <c r="BA36" s="715"/>
    </row>
    <row r="37" spans="3:54" s="57" customFormat="1" ht="13.5" customHeight="1" x14ac:dyDescent="0.2">
      <c r="C37" s="59"/>
      <c r="D37" s="771">
        <f>IF(ISNA(VLOOKUP(A11,入力シート!$B$120:$AG$129,3,FALSE)),"",VLOOKUP(A11,入力シート!$B$120:$AG$129,3,FALSE))</f>
        <v>0</v>
      </c>
      <c r="E37" s="771"/>
      <c r="F37" s="771"/>
      <c r="G37" s="771"/>
      <c r="H37" s="771"/>
      <c r="I37" s="771"/>
      <c r="J37" s="771"/>
      <c r="K37" s="771"/>
      <c r="L37" s="772"/>
      <c r="M37" s="590" t="str">
        <f>IF(VLOOKUP(A11,入力シート!$B$120:$AG$129,20,FALSE)="","",VLOOKUP(A11,入力シート!$B$120:$AG$129,20,FALSE))</f>
        <v/>
      </c>
      <c r="N37" s="591"/>
      <c r="O37" s="591"/>
      <c r="P37" s="592"/>
      <c r="Q37" s="606">
        <f>IF(ISNA(VLOOKUP(A11,入力シート!$B$120:$AG$129,25,FALSE)),"",VLOOKUP(A11,入力シート!$B$120:$AG$129,20,FALSE))</f>
        <v>0</v>
      </c>
      <c r="R37" s="607"/>
      <c r="S37" s="607"/>
      <c r="T37" s="607"/>
      <c r="U37" s="60" t="str">
        <f>IF(V37="","","×")</f>
        <v/>
      </c>
      <c r="V37" s="595" t="str">
        <f t="shared" si="4"/>
        <v/>
      </c>
      <c r="W37" s="596"/>
      <c r="X37" s="590" t="str">
        <f>IF(U37="","",IF(($M$69-(SUM(入力シート!$AS$150:$AV$159,入力シート!$AS$164:$AV$173)))&gt;(入力シート!$T$12/入力シート!$BC$15),入力シート!$T$12*(入力シート!U122/($M$69-(SUM(入力シート!$AS$150:$AV$159,入力シート!$AS$164:$AV$173)))),入力シート!U122*入力シート!$BC$15))</f>
        <v/>
      </c>
      <c r="Y37" s="591"/>
      <c r="Z37" s="591"/>
      <c r="AA37" s="592"/>
      <c r="AB37" s="590" t="str">
        <f t="shared" si="5"/>
        <v/>
      </c>
      <c r="AC37" s="591"/>
      <c r="AD37" s="591"/>
      <c r="AE37" s="592"/>
      <c r="AF37" s="733"/>
      <c r="AG37" s="734"/>
      <c r="AH37" s="734"/>
      <c r="AI37" s="735"/>
      <c r="AJ37" s="710"/>
      <c r="AK37" s="711"/>
      <c r="AL37" s="714" t="str">
        <f>IF(M37="","",(VLOOKUP(A11,入力シート!$B$120:$AG$129,12,0)))</f>
        <v/>
      </c>
      <c r="AM37" s="714"/>
      <c r="AN37" s="714"/>
      <c r="AO37" s="714"/>
      <c r="AP37" s="714"/>
      <c r="AQ37" s="714"/>
      <c r="AR37" s="714"/>
      <c r="AS37" s="714"/>
      <c r="AT37" s="714"/>
      <c r="AU37" s="714"/>
      <c r="AV37" s="714"/>
      <c r="AW37" s="714"/>
      <c r="AX37" s="714"/>
      <c r="AY37" s="714"/>
      <c r="AZ37" s="714"/>
      <c r="BA37" s="715"/>
    </row>
    <row r="38" spans="3:54" s="57" customFormat="1" ht="13.5" customHeight="1" x14ac:dyDescent="0.2">
      <c r="C38" s="59"/>
      <c r="D38" s="771">
        <f>IF(ISNA(VLOOKUP(A12,入力シート!$B$120:$AG$129,3,FALSE)),"",VLOOKUP(A12,入力シート!$B$120:$AG$129,3,FALSE))</f>
        <v>0</v>
      </c>
      <c r="E38" s="771"/>
      <c r="F38" s="771"/>
      <c r="G38" s="771"/>
      <c r="H38" s="771"/>
      <c r="I38" s="771"/>
      <c r="J38" s="771"/>
      <c r="K38" s="771"/>
      <c r="L38" s="772"/>
      <c r="M38" s="590" t="str">
        <f>IF(VLOOKUP(A12,入力シート!$B$120:$AG$129,20,FALSE)="","",VLOOKUP(A12,入力シート!$B$120:$AG$129,20,FALSE))</f>
        <v/>
      </c>
      <c r="N38" s="591"/>
      <c r="O38" s="591"/>
      <c r="P38" s="592"/>
      <c r="Q38" s="606">
        <f>IF(ISNA(VLOOKUP(A12,入力シート!$B$120:$AG$129,25,FALSE)),"",VLOOKUP(A12,入力シート!$B$120:$AG$129,20,FALSE))</f>
        <v>0</v>
      </c>
      <c r="R38" s="607"/>
      <c r="S38" s="607"/>
      <c r="T38" s="607"/>
      <c r="U38" s="60" t="str">
        <f t="shared" ref="U38:U39" si="12">IF(V38="","","×")</f>
        <v/>
      </c>
      <c r="V38" s="595" t="str">
        <f t="shared" ref="V38:V43" si="13">IF(M38="","","一式")</f>
        <v/>
      </c>
      <c r="W38" s="596"/>
      <c r="X38" s="590" t="str">
        <f>IF(U38="","",IF(($M$69-(SUM(入力シート!$AS$150:$AV$159,入力シート!$AS$164:$AV$173)))&gt;(入力シート!$T$12/入力シート!$BC$15),入力シート!$T$12*(入力シート!U123/($M$69-(SUM(入力シート!$AS$150:$AV$159,入力シート!$AS$164:$AV$173)))),入力シート!U123*入力シート!$BC$15))</f>
        <v/>
      </c>
      <c r="Y38" s="591"/>
      <c r="Z38" s="591"/>
      <c r="AA38" s="592"/>
      <c r="AB38" s="590" t="str">
        <f t="shared" ref="AB38:AB44" si="14">IFERROR(M38-X38,"")</f>
        <v/>
      </c>
      <c r="AC38" s="591"/>
      <c r="AD38" s="591"/>
      <c r="AE38" s="592"/>
      <c r="AF38" s="733"/>
      <c r="AG38" s="734"/>
      <c r="AH38" s="734"/>
      <c r="AI38" s="735"/>
      <c r="AJ38" s="710"/>
      <c r="AK38" s="711"/>
      <c r="AL38" s="714" t="str">
        <f>IF(M38="","",(VLOOKUP(A12,入力シート!$B$120:$AG$129,12,0)))</f>
        <v/>
      </c>
      <c r="AM38" s="714"/>
      <c r="AN38" s="714"/>
      <c r="AO38" s="714"/>
      <c r="AP38" s="714"/>
      <c r="AQ38" s="714"/>
      <c r="AR38" s="714"/>
      <c r="AS38" s="714"/>
      <c r="AT38" s="714"/>
      <c r="AU38" s="714"/>
      <c r="AV38" s="714"/>
      <c r="AW38" s="714"/>
      <c r="AX38" s="714"/>
      <c r="AY38" s="714"/>
      <c r="AZ38" s="714"/>
      <c r="BA38" s="715"/>
    </row>
    <row r="39" spans="3:54" s="57" customFormat="1" ht="13.5" customHeight="1" x14ac:dyDescent="0.2">
      <c r="C39" s="59"/>
      <c r="D39" s="771">
        <f>IF(ISNA(VLOOKUP(A13,入力シート!$B$120:$AG$129,3,FALSE)),"",VLOOKUP(A13,入力シート!$B$120:$AG$129,3,FALSE))</f>
        <v>0</v>
      </c>
      <c r="E39" s="771"/>
      <c r="F39" s="771"/>
      <c r="G39" s="771"/>
      <c r="H39" s="771"/>
      <c r="I39" s="771"/>
      <c r="J39" s="771"/>
      <c r="K39" s="771"/>
      <c r="L39" s="772"/>
      <c r="M39" s="590" t="str">
        <f>IF(VLOOKUP(A13,入力シート!$B$120:$AG$129,20,FALSE)="","",VLOOKUP(A13,入力シート!$B$120:$AG$129,20,FALSE))</f>
        <v/>
      </c>
      <c r="N39" s="591"/>
      <c r="O39" s="591"/>
      <c r="P39" s="592"/>
      <c r="Q39" s="606">
        <f>IF(ISNA(VLOOKUP(A13,入力シート!$B$120:$AG$129,25,FALSE)),"",VLOOKUP(A13,入力シート!$B$120:$AG$129,20,FALSE))</f>
        <v>0</v>
      </c>
      <c r="R39" s="607"/>
      <c r="S39" s="607"/>
      <c r="T39" s="607"/>
      <c r="U39" s="60" t="str">
        <f t="shared" si="12"/>
        <v/>
      </c>
      <c r="V39" s="595" t="str">
        <f t="shared" si="13"/>
        <v/>
      </c>
      <c r="W39" s="596"/>
      <c r="X39" s="590" t="str">
        <f>IF(U39="","",IF(($M$69-(SUM(入力シート!$AS$150:$AV$159,入力シート!$AS$164:$AV$173)))&gt;(入力シート!$T$12/入力シート!$BC$15),入力シート!$T$12*(入力シート!U124/($M$69-(SUM(入力シート!$AS$150:$AV$159,入力シート!$AS$164:$AV$173)))),入力シート!U124*入力シート!$BC$15))</f>
        <v/>
      </c>
      <c r="Y39" s="591"/>
      <c r="Z39" s="591"/>
      <c r="AA39" s="592"/>
      <c r="AB39" s="590" t="str">
        <f t="shared" si="14"/>
        <v/>
      </c>
      <c r="AC39" s="591"/>
      <c r="AD39" s="591"/>
      <c r="AE39" s="592"/>
      <c r="AF39" s="733"/>
      <c r="AG39" s="734"/>
      <c r="AH39" s="734"/>
      <c r="AI39" s="735"/>
      <c r="AJ39" s="710"/>
      <c r="AK39" s="711"/>
      <c r="AL39" s="714" t="str">
        <f>IF(M39="","",(VLOOKUP(A13,入力シート!$B$120:$AG$129,12,0)))</f>
        <v/>
      </c>
      <c r="AM39" s="714"/>
      <c r="AN39" s="714"/>
      <c r="AO39" s="714"/>
      <c r="AP39" s="714"/>
      <c r="AQ39" s="714"/>
      <c r="AR39" s="714"/>
      <c r="AS39" s="714"/>
      <c r="AT39" s="714"/>
      <c r="AU39" s="714"/>
      <c r="AV39" s="714"/>
      <c r="AW39" s="714"/>
      <c r="AX39" s="714"/>
      <c r="AY39" s="714"/>
      <c r="AZ39" s="714"/>
      <c r="BA39" s="715"/>
    </row>
    <row r="40" spans="3:54" s="57" customFormat="1" ht="13.5" customHeight="1" x14ac:dyDescent="0.2">
      <c r="C40" s="59"/>
      <c r="D40" s="771">
        <f>IF(ISNA(VLOOKUP(A14,入力シート!$B$120:$AG$129,3,FALSE)),"",VLOOKUP(A14,入力シート!$B$120:$AG$129,3,FALSE))</f>
        <v>0</v>
      </c>
      <c r="E40" s="771"/>
      <c r="F40" s="771"/>
      <c r="G40" s="771"/>
      <c r="H40" s="771"/>
      <c r="I40" s="771"/>
      <c r="J40" s="771"/>
      <c r="K40" s="771"/>
      <c r="L40" s="772"/>
      <c r="M40" s="590" t="str">
        <f>IF(VLOOKUP(A14,入力シート!$B$120:$AG$129,20,FALSE)="","",VLOOKUP(A14,入力シート!$B$120:$AG$129,20,FALSE))</f>
        <v/>
      </c>
      <c r="N40" s="591"/>
      <c r="O40" s="591"/>
      <c r="P40" s="592"/>
      <c r="Q40" s="606">
        <f>IF(ISNA(VLOOKUP(A14,入力シート!$B$120:$AG$129,25,FALSE)),"",VLOOKUP(A14,入力シート!$B$120:$AG$129,20,FALSE))</f>
        <v>0</v>
      </c>
      <c r="R40" s="607"/>
      <c r="S40" s="607"/>
      <c r="T40" s="607"/>
      <c r="U40" s="60" t="str">
        <f>IF(V40="","","×")</f>
        <v/>
      </c>
      <c r="V40" s="595" t="str">
        <f>IF(M40="","","一式")</f>
        <v/>
      </c>
      <c r="W40" s="596"/>
      <c r="X40" s="590" t="str">
        <f>IF(U40="","",IF(($M$69-(SUM(入力シート!$AS$150:$AV$159,入力シート!$AS$164:$AV$173)))&gt;(入力シート!$T$12/入力シート!$BC$15),入力シート!$T$12*(入力シート!U125/($M$69-(SUM(入力シート!$AS$150:$AV$159,入力シート!$AS$164:$AV$173)))),入力シート!U125*入力シート!$BC$15))</f>
        <v/>
      </c>
      <c r="Y40" s="591"/>
      <c r="Z40" s="591"/>
      <c r="AA40" s="592"/>
      <c r="AB40" s="590" t="str">
        <f t="shared" si="14"/>
        <v/>
      </c>
      <c r="AC40" s="591"/>
      <c r="AD40" s="591"/>
      <c r="AE40" s="592"/>
      <c r="AF40" s="733"/>
      <c r="AG40" s="734"/>
      <c r="AH40" s="734"/>
      <c r="AI40" s="735"/>
      <c r="AJ40" s="710"/>
      <c r="AK40" s="711"/>
      <c r="AL40" s="714" t="str">
        <f>IF(M40="","",(VLOOKUP(A14,入力シート!$B$120:$AG$129,12,0)))</f>
        <v/>
      </c>
      <c r="AM40" s="714"/>
      <c r="AN40" s="714"/>
      <c r="AO40" s="714"/>
      <c r="AP40" s="714"/>
      <c r="AQ40" s="714"/>
      <c r="AR40" s="714"/>
      <c r="AS40" s="714"/>
      <c r="AT40" s="714"/>
      <c r="AU40" s="714"/>
      <c r="AV40" s="714"/>
      <c r="AW40" s="714"/>
      <c r="AX40" s="714"/>
      <c r="AY40" s="714"/>
      <c r="AZ40" s="714"/>
      <c r="BA40" s="715"/>
    </row>
    <row r="41" spans="3:54" s="57" customFormat="1" ht="13.5" customHeight="1" x14ac:dyDescent="0.2">
      <c r="C41" s="59"/>
      <c r="D41" s="771">
        <f>IF(ISNA(VLOOKUP(A15,入力シート!$B$120:$AG$129,3,FALSE)),"",VLOOKUP(A15,入力シート!$B$120:$AG$129,3,FALSE))</f>
        <v>0</v>
      </c>
      <c r="E41" s="771"/>
      <c r="F41" s="771"/>
      <c r="G41" s="771"/>
      <c r="H41" s="771"/>
      <c r="I41" s="771"/>
      <c r="J41" s="771"/>
      <c r="K41" s="771"/>
      <c r="L41" s="772"/>
      <c r="M41" s="590" t="str">
        <f>IF(VLOOKUP(A15,入力シート!$B$120:$AG$129,20,FALSE)="","",VLOOKUP(A15,入力シート!$B$120:$AG$129,20,FALSE))</f>
        <v/>
      </c>
      <c r="N41" s="591"/>
      <c r="O41" s="591"/>
      <c r="P41" s="592"/>
      <c r="Q41" s="606">
        <f>IF(ISNA(VLOOKUP(A15,入力シート!$B$120:$AG$129,25,FALSE)),"",VLOOKUP(A15,入力シート!$B$120:$AG$129,20,FALSE))</f>
        <v>0</v>
      </c>
      <c r="R41" s="607"/>
      <c r="S41" s="607"/>
      <c r="T41" s="607"/>
      <c r="U41" s="60" t="str">
        <f t="shared" ref="U41:U42" si="15">IF(V41="","","×")</f>
        <v/>
      </c>
      <c r="V41" s="595" t="str">
        <f t="shared" si="13"/>
        <v/>
      </c>
      <c r="W41" s="596"/>
      <c r="X41" s="590" t="str">
        <f>IF(U41="","",IF(($M$69-(SUM(入力シート!$AS$150:$AV$159,入力シート!$AS$164:$AV$173)))&gt;(入力シート!$T$12/入力シート!$BC$15),入力シート!$T$12*(入力シート!U126/($M$69-(SUM(入力シート!$AS$150:$AV$159,入力シート!$AS$164:$AV$173)))),入力シート!U126*入力シート!$BC$15))</f>
        <v/>
      </c>
      <c r="Y41" s="591"/>
      <c r="Z41" s="591"/>
      <c r="AA41" s="592"/>
      <c r="AB41" s="590" t="str">
        <f t="shared" si="14"/>
        <v/>
      </c>
      <c r="AC41" s="591"/>
      <c r="AD41" s="591"/>
      <c r="AE41" s="592"/>
      <c r="AF41" s="733"/>
      <c r="AG41" s="734"/>
      <c r="AH41" s="734"/>
      <c r="AI41" s="735"/>
      <c r="AJ41" s="710"/>
      <c r="AK41" s="711"/>
      <c r="AL41" s="714" t="str">
        <f>IF(M41="","",(VLOOKUP(A15,入力シート!$B$120:$AG$129,12,0)))</f>
        <v/>
      </c>
      <c r="AM41" s="714"/>
      <c r="AN41" s="714"/>
      <c r="AO41" s="714"/>
      <c r="AP41" s="714"/>
      <c r="AQ41" s="714"/>
      <c r="AR41" s="714"/>
      <c r="AS41" s="714"/>
      <c r="AT41" s="714"/>
      <c r="AU41" s="714"/>
      <c r="AV41" s="714"/>
      <c r="AW41" s="714"/>
      <c r="AX41" s="714"/>
      <c r="AY41" s="714"/>
      <c r="AZ41" s="714"/>
      <c r="BA41" s="715"/>
    </row>
    <row r="42" spans="3:54" s="57" customFormat="1" ht="13.5" customHeight="1" x14ac:dyDescent="0.2">
      <c r="C42" s="59"/>
      <c r="D42" s="771">
        <f>IF(ISNA(VLOOKUP(A16,入力シート!$B$120:$AG$129,3,FALSE)),"",VLOOKUP(A16,入力シート!$B$120:$AG$129,3,FALSE))</f>
        <v>0</v>
      </c>
      <c r="E42" s="771"/>
      <c r="F42" s="771"/>
      <c r="G42" s="771"/>
      <c r="H42" s="771"/>
      <c r="I42" s="771"/>
      <c r="J42" s="771"/>
      <c r="K42" s="771"/>
      <c r="L42" s="772"/>
      <c r="M42" s="590" t="str">
        <f>IF(VLOOKUP(A16,入力シート!$B$120:$AG$129,20,FALSE)="","",VLOOKUP(A16,入力シート!$B$120:$AG$129,20,FALSE))</f>
        <v/>
      </c>
      <c r="N42" s="591"/>
      <c r="O42" s="591"/>
      <c r="P42" s="592"/>
      <c r="Q42" s="606">
        <f>IF(ISNA(VLOOKUP(A16,入力シート!$B$120:$AG$129,25,FALSE)),"",VLOOKUP(A16,入力シート!$B$120:$AG$129,20,FALSE))</f>
        <v>0</v>
      </c>
      <c r="R42" s="607"/>
      <c r="S42" s="607"/>
      <c r="T42" s="607"/>
      <c r="U42" s="60" t="str">
        <f t="shared" si="15"/>
        <v/>
      </c>
      <c r="V42" s="595" t="str">
        <f t="shared" si="13"/>
        <v/>
      </c>
      <c r="W42" s="596"/>
      <c r="X42" s="590" t="str">
        <f>IF(U42="","",IF(($M$69-(SUM(入力シート!$AS$150:$AV$159,入力シート!$AS$164:$AV$173)))&gt;(入力シート!$T$12/入力シート!$BC$15),入力シート!$T$12*(入力シート!U127/($M$69-(SUM(入力シート!$AS$150:$AV$159,入力シート!$AS$164:$AV$173)))),入力シート!U127*入力シート!$BC$15))</f>
        <v/>
      </c>
      <c r="Y42" s="591"/>
      <c r="Z42" s="591"/>
      <c r="AA42" s="592"/>
      <c r="AB42" s="590" t="str">
        <f t="shared" si="14"/>
        <v/>
      </c>
      <c r="AC42" s="591"/>
      <c r="AD42" s="591"/>
      <c r="AE42" s="592"/>
      <c r="AF42" s="733"/>
      <c r="AG42" s="734"/>
      <c r="AH42" s="734"/>
      <c r="AI42" s="735"/>
      <c r="AJ42" s="710"/>
      <c r="AK42" s="711"/>
      <c r="AL42" s="714" t="str">
        <f>IF(M42="","",(VLOOKUP(A16,入力シート!$B$120:$AG$129,12,0)))</f>
        <v/>
      </c>
      <c r="AM42" s="714"/>
      <c r="AN42" s="714"/>
      <c r="AO42" s="714"/>
      <c r="AP42" s="714"/>
      <c r="AQ42" s="714"/>
      <c r="AR42" s="714"/>
      <c r="AS42" s="714"/>
      <c r="AT42" s="714"/>
      <c r="AU42" s="714"/>
      <c r="AV42" s="714"/>
      <c r="AW42" s="714"/>
      <c r="AX42" s="714"/>
      <c r="AY42" s="714"/>
      <c r="AZ42" s="714"/>
      <c r="BA42" s="715"/>
    </row>
    <row r="43" spans="3:54" s="57" customFormat="1" ht="13.5" customHeight="1" x14ac:dyDescent="0.2">
      <c r="C43" s="59"/>
      <c r="D43" s="771">
        <f>IF(ISNA(VLOOKUP(A17,入力シート!$B$120:$AG$129,3,FALSE)),"",VLOOKUP(A17,入力シート!$B$120:$AG$129,3,FALSE))</f>
        <v>0</v>
      </c>
      <c r="E43" s="771"/>
      <c r="F43" s="771"/>
      <c r="G43" s="771"/>
      <c r="H43" s="771"/>
      <c r="I43" s="771"/>
      <c r="J43" s="771"/>
      <c r="K43" s="771"/>
      <c r="L43" s="772"/>
      <c r="M43" s="590" t="str">
        <f>IF(VLOOKUP(A17,入力シート!$B$120:$AG$129,20,FALSE)="","",VLOOKUP(A17,入力シート!$B$120:$AG$129,20,FALSE))</f>
        <v/>
      </c>
      <c r="N43" s="591"/>
      <c r="O43" s="591"/>
      <c r="P43" s="592"/>
      <c r="Q43" s="606">
        <f>IF(ISNA(VLOOKUP(A17,入力シート!$B$120:$AG$129,25,FALSE)),"",VLOOKUP(A17,入力シート!$B$120:$AG$129,20,FALSE))</f>
        <v>0</v>
      </c>
      <c r="R43" s="607"/>
      <c r="S43" s="607"/>
      <c r="T43" s="607"/>
      <c r="U43" s="60" t="str">
        <f>IF(V43="","","×")</f>
        <v/>
      </c>
      <c r="V43" s="595" t="str">
        <f t="shared" si="13"/>
        <v/>
      </c>
      <c r="W43" s="596"/>
      <c r="X43" s="590" t="str">
        <f>IF(U43="","",IF(($M$69-(SUM(入力シート!$AS$150:$AV$159,入力シート!$AS$164:$AV$173)))&gt;(入力シート!$T$12/入力シート!$BC$15),入力シート!$T$12*(入力シート!U128/($M$69-(SUM(入力シート!$AS$150:$AV$159,入力シート!$AS$164:$AV$173)))),入力シート!U128*入力シート!$BC$15))</f>
        <v/>
      </c>
      <c r="Y43" s="591"/>
      <c r="Z43" s="591"/>
      <c r="AA43" s="592"/>
      <c r="AB43" s="590" t="str">
        <f t="shared" si="14"/>
        <v/>
      </c>
      <c r="AC43" s="591"/>
      <c r="AD43" s="591"/>
      <c r="AE43" s="592"/>
      <c r="AF43" s="733"/>
      <c r="AG43" s="734"/>
      <c r="AH43" s="734"/>
      <c r="AI43" s="735"/>
      <c r="AJ43" s="710"/>
      <c r="AK43" s="711"/>
      <c r="AL43" s="714" t="str">
        <f>IF(M43="","",(VLOOKUP(A17,入力シート!$B$120:$AG$129,12,0)))</f>
        <v/>
      </c>
      <c r="AM43" s="714"/>
      <c r="AN43" s="714"/>
      <c r="AO43" s="714"/>
      <c r="AP43" s="714"/>
      <c r="AQ43" s="714"/>
      <c r="AR43" s="714"/>
      <c r="AS43" s="714"/>
      <c r="AT43" s="714"/>
      <c r="AU43" s="714"/>
      <c r="AV43" s="714"/>
      <c r="AW43" s="714"/>
      <c r="AX43" s="714"/>
      <c r="AY43" s="714"/>
      <c r="AZ43" s="714"/>
      <c r="BA43" s="715"/>
    </row>
    <row r="44" spans="3:54" s="57" customFormat="1" ht="13.5" customHeight="1" x14ac:dyDescent="0.2">
      <c r="C44" s="59"/>
      <c r="D44" s="771">
        <f>IF(ISNA(VLOOKUP(A18,入力シート!$B$120:$AG$129,3,FALSE)),"",VLOOKUP(A18,入力シート!$B$120:$AG$129,3,FALSE))</f>
        <v>0</v>
      </c>
      <c r="E44" s="771"/>
      <c r="F44" s="771"/>
      <c r="G44" s="771"/>
      <c r="H44" s="771"/>
      <c r="I44" s="771"/>
      <c r="J44" s="771"/>
      <c r="K44" s="771"/>
      <c r="L44" s="772"/>
      <c r="M44" s="590" t="str">
        <f>IF(VLOOKUP(A18,入力シート!$B$120:$AG$129,20,FALSE)="","",VLOOKUP(A18,入力シート!$B$120:$AG$129,20,FALSE))</f>
        <v/>
      </c>
      <c r="N44" s="591"/>
      <c r="O44" s="591"/>
      <c r="P44" s="592"/>
      <c r="Q44" s="606">
        <f>IF(ISNA(VLOOKUP(A18,入力シート!$B$120:$AG$129,25,FALSE)),"",VLOOKUP(A18,入力シート!$B$120:$AG$129,20,FALSE))</f>
        <v>0</v>
      </c>
      <c r="R44" s="607"/>
      <c r="S44" s="607"/>
      <c r="T44" s="607"/>
      <c r="U44" s="60" t="str">
        <f t="shared" ref="U44" si="16">IF(V44="","","×")</f>
        <v/>
      </c>
      <c r="V44" s="595" t="str">
        <f t="shared" si="4"/>
        <v/>
      </c>
      <c r="W44" s="596"/>
      <c r="X44" s="590" t="str">
        <f>IF(U44="","",IF(($M$69-(SUM(入力シート!$AS$150:$AV$159,入力シート!$AS$164:$AV$173)))&gt;(入力シート!$T$12/入力シート!$BC$15),入力シート!$T$12*(入力シート!U129/($M$69-(SUM(入力シート!$AS$150:$AV$159,入力シート!$AS$164:$AV$173)))),入力シート!U129*入力シート!$BC$15))</f>
        <v/>
      </c>
      <c r="Y44" s="591"/>
      <c r="Z44" s="591"/>
      <c r="AA44" s="592"/>
      <c r="AB44" s="590" t="str">
        <f t="shared" si="14"/>
        <v/>
      </c>
      <c r="AC44" s="591"/>
      <c r="AD44" s="591"/>
      <c r="AE44" s="592"/>
      <c r="AF44" s="733"/>
      <c r="AG44" s="734"/>
      <c r="AH44" s="734"/>
      <c r="AI44" s="735"/>
      <c r="AJ44" s="712"/>
      <c r="AK44" s="713"/>
      <c r="AL44" s="714" t="str">
        <f>IF(M44="","",(VLOOKUP(A18,入力シート!$B$120:$AG$129,12,0)))</f>
        <v/>
      </c>
      <c r="AM44" s="714"/>
      <c r="AN44" s="714"/>
      <c r="AO44" s="714"/>
      <c r="AP44" s="714"/>
      <c r="AQ44" s="714"/>
      <c r="AR44" s="714"/>
      <c r="AS44" s="714"/>
      <c r="AT44" s="714"/>
      <c r="AU44" s="714"/>
      <c r="AV44" s="714"/>
      <c r="AW44" s="714"/>
      <c r="AX44" s="714"/>
      <c r="AY44" s="714"/>
      <c r="AZ44" s="714"/>
      <c r="BA44" s="715"/>
    </row>
    <row r="45" spans="3:54" s="57" customFormat="1" ht="13.5" customHeight="1" x14ac:dyDescent="0.2">
      <c r="C45" s="749" t="s">
        <v>294</v>
      </c>
      <c r="D45" s="588"/>
      <c r="E45" s="588"/>
      <c r="F45" s="588"/>
      <c r="G45" s="588"/>
      <c r="H45" s="588"/>
      <c r="I45" s="588"/>
      <c r="J45" s="588"/>
      <c r="K45" s="588"/>
      <c r="L45" s="589"/>
      <c r="M45" s="590"/>
      <c r="N45" s="591"/>
      <c r="O45" s="591"/>
      <c r="P45" s="592"/>
      <c r="Q45" s="593"/>
      <c r="R45" s="594"/>
      <c r="S45" s="594"/>
      <c r="T45" s="594"/>
      <c r="U45" s="60"/>
      <c r="V45" s="595"/>
      <c r="W45" s="596"/>
      <c r="X45" s="590"/>
      <c r="Y45" s="591"/>
      <c r="Z45" s="591"/>
      <c r="AA45" s="592"/>
      <c r="AB45" s="590"/>
      <c r="AC45" s="591"/>
      <c r="AD45" s="591"/>
      <c r="AE45" s="592"/>
      <c r="AF45" s="733"/>
      <c r="AG45" s="734"/>
      <c r="AH45" s="734"/>
      <c r="AI45" s="735"/>
      <c r="AJ45" s="605"/>
      <c r="AK45" s="605"/>
      <c r="AL45" s="605"/>
      <c r="AM45" s="605"/>
      <c r="AN45" s="595"/>
      <c r="AO45" s="595"/>
      <c r="AP45" s="595"/>
      <c r="AQ45" s="595"/>
      <c r="AR45" s="595"/>
      <c r="AS45" s="595"/>
      <c r="AT45" s="595"/>
      <c r="AU45" s="595"/>
      <c r="AV45" s="595"/>
      <c r="AW45" s="595"/>
      <c r="AX45" s="588"/>
      <c r="AY45" s="588"/>
      <c r="AZ45" s="588"/>
      <c r="BA45" s="782"/>
    </row>
    <row r="46" spans="3:54" s="57" customFormat="1" ht="13.5" customHeight="1" x14ac:dyDescent="0.2">
      <c r="C46" s="59"/>
      <c r="D46" s="588" t="s">
        <v>295</v>
      </c>
      <c r="E46" s="588"/>
      <c r="F46" s="588"/>
      <c r="G46" s="588"/>
      <c r="H46" s="588"/>
      <c r="I46" s="588"/>
      <c r="J46" s="588"/>
      <c r="K46" s="588"/>
      <c r="L46" s="589"/>
      <c r="M46" s="590"/>
      <c r="N46" s="591"/>
      <c r="O46" s="591"/>
      <c r="P46" s="592"/>
      <c r="Q46" s="593"/>
      <c r="R46" s="594"/>
      <c r="S46" s="594"/>
      <c r="T46" s="594"/>
      <c r="U46" s="594"/>
      <c r="V46" s="594"/>
      <c r="W46" s="723"/>
      <c r="X46" s="590"/>
      <c r="Y46" s="591"/>
      <c r="Z46" s="591"/>
      <c r="AA46" s="592"/>
      <c r="AB46" s="590"/>
      <c r="AC46" s="591"/>
      <c r="AD46" s="591"/>
      <c r="AE46" s="592"/>
      <c r="AF46" s="733"/>
      <c r="AG46" s="734"/>
      <c r="AH46" s="734"/>
      <c r="AI46" s="735"/>
      <c r="AJ46" s="605"/>
      <c r="AK46" s="605"/>
      <c r="AL46" s="605"/>
      <c r="AM46" s="605"/>
      <c r="AN46" s="595"/>
      <c r="AO46" s="595"/>
      <c r="AP46" s="595"/>
      <c r="AQ46" s="595"/>
      <c r="AR46" s="595"/>
      <c r="AS46" s="595"/>
      <c r="AT46" s="595"/>
      <c r="AU46" s="595"/>
      <c r="AV46" s="595"/>
      <c r="AW46" s="595"/>
      <c r="AX46" s="588"/>
      <c r="AY46" s="588"/>
      <c r="AZ46" s="588"/>
      <c r="BA46" s="782"/>
    </row>
    <row r="47" spans="3:54" s="57" customFormat="1" ht="13.5" customHeight="1" x14ac:dyDescent="0.2">
      <c r="C47" s="59"/>
      <c r="D47" s="750" t="str">
        <f>"　　　"&amp;(入力シート!U150) &amp;"  "&amp; (入力シート!Y150)</f>
        <v xml:space="preserve">　　　  </v>
      </c>
      <c r="E47" s="588"/>
      <c r="F47" s="588"/>
      <c r="G47" s="588"/>
      <c r="H47" s="588"/>
      <c r="I47" s="588"/>
      <c r="J47" s="588"/>
      <c r="K47" s="588"/>
      <c r="L47" s="589"/>
      <c r="M47" s="590" t="str">
        <f>IF(ISNA(VLOOKUP(A9,入力シート!$B$150:$AR$159,36,FALSE)),"",VLOOKUP(A9,入力シート!$B$150:$AR$159,36,FALSE))</f>
        <v/>
      </c>
      <c r="N47" s="591"/>
      <c r="O47" s="591"/>
      <c r="P47" s="592"/>
      <c r="Q47" s="719" t="str">
        <f>IF($M47="","","備考欄・別添報告書参照")</f>
        <v/>
      </c>
      <c r="R47" s="595"/>
      <c r="S47" s="595"/>
      <c r="T47" s="595"/>
      <c r="U47" s="595"/>
      <c r="V47" s="595"/>
      <c r="W47" s="596"/>
      <c r="X47" s="590" t="str">
        <f>IF(M47="","",IF(($M$69-(SUM(入力シート!$AS$150:$AV$159,入力シート!$AS$164:$AV$173)))&gt;(入力シート!$T$12/入力シート!$BC$15),入力シート!$T$12*(入力シート!AO150/($M$69-(SUM(入力シート!$AS$150:$AV$159,入力シート!$AS$164:$AV$173)))),入力シート!AO150*入力シート!$BC$15))</f>
        <v/>
      </c>
      <c r="Y47" s="591"/>
      <c r="Z47" s="591"/>
      <c r="AA47" s="592"/>
      <c r="AB47" s="590" t="str">
        <f>IFERROR(M47-X47,"")</f>
        <v/>
      </c>
      <c r="AC47" s="591"/>
      <c r="AD47" s="591"/>
      <c r="AE47" s="592"/>
      <c r="AF47" s="733"/>
      <c r="AG47" s="734"/>
      <c r="AH47" s="734"/>
      <c r="AI47" s="735"/>
      <c r="AJ47" s="825" t="s">
        <v>296</v>
      </c>
      <c r="AK47" s="824">
        <f>VLOOKUP(A9,入力シート!$B$150:$BD$159,48,0)</f>
        <v>0</v>
      </c>
      <c r="AL47" s="824"/>
      <c r="AM47" s="824"/>
      <c r="AN47" s="824"/>
      <c r="AO47" s="824"/>
      <c r="AP47" s="824"/>
      <c r="AQ47" s="824"/>
      <c r="AR47" s="826" t="s">
        <v>297</v>
      </c>
      <c r="AS47" s="828">
        <f>VLOOKUP(A9,入力シート!$B$150:$AJ$159,28,0)</f>
        <v>0</v>
      </c>
      <c r="AT47" s="828"/>
      <c r="AU47" s="828"/>
      <c r="AV47" s="828"/>
      <c r="AW47" s="767" t="s">
        <v>298</v>
      </c>
      <c r="AX47" s="739">
        <f>VLOOKUP(A9,入力シート!$B$150:$AJ$159,32,0)</f>
        <v>0</v>
      </c>
      <c r="AY47" s="739"/>
      <c r="AZ47" s="739"/>
      <c r="BA47" s="827"/>
      <c r="BB47" s="70"/>
    </row>
    <row r="48" spans="3:54" s="57" customFormat="1" ht="13.5" customHeight="1" x14ac:dyDescent="0.2">
      <c r="C48" s="59"/>
      <c r="D48" s="750" t="str">
        <f>"　　　"&amp;(入力シート!U151) &amp;"  "&amp; (入力シート!Y151)</f>
        <v xml:space="preserve">　　　  </v>
      </c>
      <c r="E48" s="588"/>
      <c r="F48" s="588"/>
      <c r="G48" s="588"/>
      <c r="H48" s="588"/>
      <c r="I48" s="588"/>
      <c r="J48" s="588"/>
      <c r="K48" s="588"/>
      <c r="L48" s="589"/>
      <c r="M48" s="590" t="str">
        <f>IF(ISNA(VLOOKUP(A10,入力シート!$B$150:$AR$159,36,FALSE)),"",VLOOKUP(A10,入力シート!$B$150:$AR$159,36,FALSE))</f>
        <v/>
      </c>
      <c r="N48" s="591"/>
      <c r="O48" s="591"/>
      <c r="P48" s="592"/>
      <c r="Q48" s="719" t="str">
        <f t="shared" ref="Q48:Q56" si="17">IF($M48="","","備考欄・別添報告書参照")</f>
        <v/>
      </c>
      <c r="R48" s="595"/>
      <c r="S48" s="595"/>
      <c r="T48" s="595"/>
      <c r="U48" s="595"/>
      <c r="V48" s="595"/>
      <c r="W48" s="596"/>
      <c r="X48" s="590" t="str">
        <f>IF(M48="","",IF(($M$69-(SUM(入力シート!$AS$150:$AV$159,入力シート!$AS$164:$AV$173)))&gt;(入力シート!$T$12/入力シート!$BC$15),入力シート!$T$12*(入力シート!AO151/($M$69-(SUM(入力シート!$AS$150:$AV$159,入力シート!$AS$164:$AV$173)))),入力シート!AO151*入力シート!$BC$15))</f>
        <v/>
      </c>
      <c r="Y48" s="591"/>
      <c r="Z48" s="591"/>
      <c r="AA48" s="592"/>
      <c r="AB48" s="590" t="str">
        <f t="shared" ref="AB48:AB56" si="18">IFERROR(M48-X48,"")</f>
        <v/>
      </c>
      <c r="AC48" s="591"/>
      <c r="AD48" s="591"/>
      <c r="AE48" s="592"/>
      <c r="AF48" s="733"/>
      <c r="AG48" s="734"/>
      <c r="AH48" s="734"/>
      <c r="AI48" s="735"/>
      <c r="AJ48" s="825"/>
      <c r="AK48" s="824">
        <f>VLOOKUP(A10,入力シート!$B$150:$BD$159,48,0)</f>
        <v>0</v>
      </c>
      <c r="AL48" s="824"/>
      <c r="AM48" s="824"/>
      <c r="AN48" s="824"/>
      <c r="AO48" s="824"/>
      <c r="AP48" s="824"/>
      <c r="AQ48" s="824"/>
      <c r="AR48" s="826"/>
      <c r="AS48" s="828">
        <f>VLOOKUP(A10,入力シート!$B$150:$AJ$159,28,0)</f>
        <v>0</v>
      </c>
      <c r="AT48" s="828"/>
      <c r="AU48" s="828"/>
      <c r="AV48" s="828"/>
      <c r="AW48" s="767"/>
      <c r="AX48" s="739">
        <f>VLOOKUP(A10,入力シート!$B$150:$AJ$159,32,0)</f>
        <v>0</v>
      </c>
      <c r="AY48" s="739"/>
      <c r="AZ48" s="739"/>
      <c r="BA48" s="827"/>
      <c r="BB48" s="70"/>
    </row>
    <row r="49" spans="3:54" s="57" customFormat="1" ht="13.5" customHeight="1" x14ac:dyDescent="0.2">
      <c r="C49" s="59"/>
      <c r="D49" s="750" t="str">
        <f>"　　　"&amp;(入力シート!U152) &amp;"  "&amp; (入力シート!Y152)</f>
        <v xml:space="preserve">　　　  </v>
      </c>
      <c r="E49" s="588"/>
      <c r="F49" s="588"/>
      <c r="G49" s="588"/>
      <c r="H49" s="588"/>
      <c r="I49" s="588"/>
      <c r="J49" s="588"/>
      <c r="K49" s="588"/>
      <c r="L49" s="589"/>
      <c r="M49" s="590" t="str">
        <f>IF(ISNA(VLOOKUP(A11,入力シート!$B$150:$AR$159,36,FALSE)),"",VLOOKUP(A11,入力シート!$B$150:$AR$159,36,FALSE))</f>
        <v/>
      </c>
      <c r="N49" s="591"/>
      <c r="O49" s="591"/>
      <c r="P49" s="592"/>
      <c r="Q49" s="719" t="str">
        <f t="shared" si="17"/>
        <v/>
      </c>
      <c r="R49" s="595"/>
      <c r="S49" s="595"/>
      <c r="T49" s="595"/>
      <c r="U49" s="595"/>
      <c r="V49" s="595"/>
      <c r="W49" s="596"/>
      <c r="X49" s="590" t="str">
        <f>IF(M49="","",IF(($M$69-(SUM(入力シート!$AS$150:$AV$159,入力シート!$AS$164:$AV$173)))&gt;(入力シート!$T$12/入力シート!$BC$15),入力シート!$T$12*(入力シート!AO152/($M$69-(SUM(入力シート!$AS$150:$AV$159,入力シート!$AS$164:$AV$173)))),入力シート!AO152*入力シート!$BC$15))</f>
        <v/>
      </c>
      <c r="Y49" s="591"/>
      <c r="Z49" s="591"/>
      <c r="AA49" s="592"/>
      <c r="AB49" s="590" t="str">
        <f t="shared" si="18"/>
        <v/>
      </c>
      <c r="AC49" s="591"/>
      <c r="AD49" s="591"/>
      <c r="AE49" s="592"/>
      <c r="AF49" s="733"/>
      <c r="AG49" s="734"/>
      <c r="AH49" s="734"/>
      <c r="AI49" s="735"/>
      <c r="AJ49" s="825"/>
      <c r="AK49" s="824">
        <f>VLOOKUP(A11,入力シート!$B$150:$BD$159,48,0)</f>
        <v>0</v>
      </c>
      <c r="AL49" s="824"/>
      <c r="AM49" s="824"/>
      <c r="AN49" s="824"/>
      <c r="AO49" s="824"/>
      <c r="AP49" s="824"/>
      <c r="AQ49" s="824"/>
      <c r="AR49" s="826"/>
      <c r="AS49" s="828">
        <f>VLOOKUP(A11,入力シート!$B$150:$AJ$159,28,0)</f>
        <v>0</v>
      </c>
      <c r="AT49" s="828"/>
      <c r="AU49" s="828"/>
      <c r="AV49" s="828"/>
      <c r="AW49" s="767"/>
      <c r="AX49" s="739">
        <f>VLOOKUP(A11,入力シート!$B$150:$AJ$159,32,0)</f>
        <v>0</v>
      </c>
      <c r="AY49" s="739"/>
      <c r="AZ49" s="739"/>
      <c r="BA49" s="827"/>
      <c r="BB49" s="70"/>
    </row>
    <row r="50" spans="3:54" s="57" customFormat="1" ht="13.5" customHeight="1" x14ac:dyDescent="0.2">
      <c r="C50" s="59"/>
      <c r="D50" s="750" t="str">
        <f>"　　　"&amp;(入力シート!U153) &amp;"  "&amp; (入力シート!Y153)</f>
        <v xml:space="preserve">　　　  </v>
      </c>
      <c r="E50" s="588"/>
      <c r="F50" s="588"/>
      <c r="G50" s="588"/>
      <c r="H50" s="588"/>
      <c r="I50" s="588"/>
      <c r="J50" s="588"/>
      <c r="K50" s="588"/>
      <c r="L50" s="589"/>
      <c r="M50" s="590" t="str">
        <f>IF(ISNA(VLOOKUP(A12,入力シート!$B$150:$AR$159,36,FALSE)),"",VLOOKUP(A12,入力シート!$B$150:$AR$159,36,FALSE))</f>
        <v/>
      </c>
      <c r="N50" s="591"/>
      <c r="O50" s="591"/>
      <c r="P50" s="592"/>
      <c r="Q50" s="719" t="str">
        <f t="shared" si="17"/>
        <v/>
      </c>
      <c r="R50" s="595"/>
      <c r="S50" s="595"/>
      <c r="T50" s="595"/>
      <c r="U50" s="595"/>
      <c r="V50" s="595"/>
      <c r="W50" s="596"/>
      <c r="X50" s="590" t="str">
        <f>IF(M50="","",IF(($M$69-(SUM(入力シート!$AS$150:$AV$159,入力シート!$AS$164:$AV$173)))&gt;(入力シート!$T$12/入力シート!$BC$15),入力シート!$T$12*(入力シート!AO153/($M$69-(SUM(入力シート!$AS$150:$AV$159,入力シート!$AS$164:$AV$173)))),入力シート!AO153*入力シート!$BC$15))</f>
        <v/>
      </c>
      <c r="Y50" s="591"/>
      <c r="Z50" s="591"/>
      <c r="AA50" s="592"/>
      <c r="AB50" s="590" t="str">
        <f t="shared" si="18"/>
        <v/>
      </c>
      <c r="AC50" s="591"/>
      <c r="AD50" s="591"/>
      <c r="AE50" s="592"/>
      <c r="AF50" s="733"/>
      <c r="AG50" s="734"/>
      <c r="AH50" s="734"/>
      <c r="AI50" s="735"/>
      <c r="AJ50" s="825"/>
      <c r="AK50" s="824">
        <f>VLOOKUP(A12,入力シート!$B$150:$BD$159,48,0)</f>
        <v>0</v>
      </c>
      <c r="AL50" s="824"/>
      <c r="AM50" s="824"/>
      <c r="AN50" s="824"/>
      <c r="AO50" s="824"/>
      <c r="AP50" s="824"/>
      <c r="AQ50" s="824"/>
      <c r="AR50" s="826"/>
      <c r="AS50" s="828">
        <f>VLOOKUP(A12,入力シート!$B$150:$AJ$159,28,0)</f>
        <v>0</v>
      </c>
      <c r="AT50" s="828"/>
      <c r="AU50" s="828"/>
      <c r="AV50" s="828"/>
      <c r="AW50" s="767"/>
      <c r="AX50" s="739">
        <f>VLOOKUP(A12,入力シート!$B$150:$AJ$159,32,0)</f>
        <v>0</v>
      </c>
      <c r="AY50" s="739"/>
      <c r="AZ50" s="739"/>
      <c r="BA50" s="827"/>
      <c r="BB50" s="70"/>
    </row>
    <row r="51" spans="3:54" s="57" customFormat="1" ht="13.5" customHeight="1" x14ac:dyDescent="0.2">
      <c r="C51" s="59"/>
      <c r="D51" s="750" t="str">
        <f>"　　　"&amp;(入力シート!U154) &amp;"  "&amp; (入力シート!Y154)</f>
        <v xml:space="preserve">　　　  </v>
      </c>
      <c r="E51" s="588"/>
      <c r="F51" s="588"/>
      <c r="G51" s="588"/>
      <c r="H51" s="588"/>
      <c r="I51" s="588"/>
      <c r="J51" s="588"/>
      <c r="K51" s="588"/>
      <c r="L51" s="589"/>
      <c r="M51" s="590" t="str">
        <f>IF(ISNA(VLOOKUP(A13,入力シート!$B$150:$AR$159,36,FALSE)),"",VLOOKUP(A13,入力シート!$B$150:$AR$159,36,FALSE))</f>
        <v/>
      </c>
      <c r="N51" s="591"/>
      <c r="O51" s="591"/>
      <c r="P51" s="592"/>
      <c r="Q51" s="719" t="str">
        <f t="shared" si="17"/>
        <v/>
      </c>
      <c r="R51" s="595"/>
      <c r="S51" s="595"/>
      <c r="T51" s="595"/>
      <c r="U51" s="595"/>
      <c r="V51" s="595"/>
      <c r="W51" s="596"/>
      <c r="X51" s="590" t="str">
        <f>IF(M51="","",IF(($M$69-(SUM(入力シート!$AS$150:$AV$159,入力シート!$AS$164:$AV$173)))&gt;(入力シート!$T$12/入力シート!$BC$15),入力シート!$T$12*(入力シート!AO154/($M$69-(SUM(入力シート!$AS$150:$AV$159,入力シート!$AS$164:$AV$173)))),入力シート!AO154*入力シート!$BC$15))</f>
        <v/>
      </c>
      <c r="Y51" s="591"/>
      <c r="Z51" s="591"/>
      <c r="AA51" s="592"/>
      <c r="AB51" s="590" t="str">
        <f t="shared" si="18"/>
        <v/>
      </c>
      <c r="AC51" s="591"/>
      <c r="AD51" s="591"/>
      <c r="AE51" s="592"/>
      <c r="AF51" s="733"/>
      <c r="AG51" s="734"/>
      <c r="AH51" s="734"/>
      <c r="AI51" s="735"/>
      <c r="AJ51" s="825"/>
      <c r="AK51" s="824">
        <f>VLOOKUP(A13,入力シート!$B$150:$BD$159,48,0)</f>
        <v>0</v>
      </c>
      <c r="AL51" s="824"/>
      <c r="AM51" s="824"/>
      <c r="AN51" s="824"/>
      <c r="AO51" s="824"/>
      <c r="AP51" s="824"/>
      <c r="AQ51" s="824"/>
      <c r="AR51" s="826"/>
      <c r="AS51" s="828">
        <f>VLOOKUP(A13,入力シート!$B$150:$AJ$159,28,0)</f>
        <v>0</v>
      </c>
      <c r="AT51" s="828"/>
      <c r="AU51" s="828"/>
      <c r="AV51" s="828"/>
      <c r="AW51" s="767"/>
      <c r="AX51" s="739">
        <f>VLOOKUP(A13,入力シート!$B$150:$AJ$159,32,0)</f>
        <v>0</v>
      </c>
      <c r="AY51" s="739"/>
      <c r="AZ51" s="739"/>
      <c r="BA51" s="827"/>
      <c r="BB51" s="70"/>
    </row>
    <row r="52" spans="3:54" s="57" customFormat="1" ht="13.5" customHeight="1" x14ac:dyDescent="0.2">
      <c r="C52" s="59"/>
      <c r="D52" s="750" t="str">
        <f>"　　　"&amp;(入力シート!U155) &amp;"  "&amp; (入力シート!Y155)</f>
        <v xml:space="preserve">　　　  </v>
      </c>
      <c r="E52" s="588"/>
      <c r="F52" s="588"/>
      <c r="G52" s="588"/>
      <c r="H52" s="588"/>
      <c r="I52" s="588"/>
      <c r="J52" s="588"/>
      <c r="K52" s="588"/>
      <c r="L52" s="589"/>
      <c r="M52" s="590" t="str">
        <f>IF(ISNA(VLOOKUP(A14,入力シート!$B$150:$AR$159,36,FALSE)),"",VLOOKUP(A14,入力シート!$B$150:$AR$159,36,FALSE))</f>
        <v/>
      </c>
      <c r="N52" s="591"/>
      <c r="O52" s="591"/>
      <c r="P52" s="592"/>
      <c r="Q52" s="719" t="str">
        <f t="shared" si="17"/>
        <v/>
      </c>
      <c r="R52" s="595"/>
      <c r="S52" s="595"/>
      <c r="T52" s="595"/>
      <c r="U52" s="595"/>
      <c r="V52" s="595"/>
      <c r="W52" s="596"/>
      <c r="X52" s="590" t="str">
        <f>IF(M52="","",IF(($M$69-(SUM(入力シート!$AS$150:$AV$159,入力シート!$AS$164:$AV$173)))&gt;(入力シート!$T$12/入力シート!$BC$15),入力シート!$T$12*(入力シート!AO155/($M$69-(SUM(入力シート!$AS$150:$AV$159,入力シート!$AS$164:$AV$173)))),入力シート!AO155*入力シート!$BC$15))</f>
        <v/>
      </c>
      <c r="Y52" s="591"/>
      <c r="Z52" s="591"/>
      <c r="AA52" s="592"/>
      <c r="AB52" s="590" t="str">
        <f t="shared" si="18"/>
        <v/>
      </c>
      <c r="AC52" s="591"/>
      <c r="AD52" s="591"/>
      <c r="AE52" s="592"/>
      <c r="AF52" s="733"/>
      <c r="AG52" s="734"/>
      <c r="AH52" s="734"/>
      <c r="AI52" s="735"/>
      <c r="AJ52" s="825"/>
      <c r="AK52" s="824">
        <f>VLOOKUP(A14,入力シート!$B$150:$BD$159,48,0)</f>
        <v>0</v>
      </c>
      <c r="AL52" s="824"/>
      <c r="AM52" s="824"/>
      <c r="AN52" s="824"/>
      <c r="AO52" s="824"/>
      <c r="AP52" s="824"/>
      <c r="AQ52" s="824"/>
      <c r="AR52" s="826"/>
      <c r="AS52" s="828">
        <f>VLOOKUP(A14,入力シート!$B$150:$AJ$159,28,0)</f>
        <v>0</v>
      </c>
      <c r="AT52" s="828"/>
      <c r="AU52" s="828"/>
      <c r="AV52" s="828"/>
      <c r="AW52" s="767"/>
      <c r="AX52" s="739">
        <f>VLOOKUP(A14,入力シート!$B$150:$AJ$159,32,0)</f>
        <v>0</v>
      </c>
      <c r="AY52" s="739"/>
      <c r="AZ52" s="739"/>
      <c r="BA52" s="827"/>
      <c r="BB52" s="70"/>
    </row>
    <row r="53" spans="3:54" s="57" customFormat="1" ht="13.5" customHeight="1" x14ac:dyDescent="0.2">
      <c r="C53" s="59"/>
      <c r="D53" s="750" t="str">
        <f>"　　　"&amp;(入力シート!U156) &amp;"  "&amp; (入力シート!Y156)</f>
        <v xml:space="preserve">　　　  </v>
      </c>
      <c r="E53" s="588"/>
      <c r="F53" s="588"/>
      <c r="G53" s="588"/>
      <c r="H53" s="588"/>
      <c r="I53" s="588"/>
      <c r="J53" s="588"/>
      <c r="K53" s="588"/>
      <c r="L53" s="589"/>
      <c r="M53" s="590" t="str">
        <f>IF(ISNA(VLOOKUP(A15,入力シート!$B$150:$AR$159,36,FALSE)),"",VLOOKUP(A15,入力シート!$B$150:$AR$159,36,FALSE))</f>
        <v/>
      </c>
      <c r="N53" s="591"/>
      <c r="O53" s="591"/>
      <c r="P53" s="592"/>
      <c r="Q53" s="719" t="str">
        <f t="shared" si="17"/>
        <v/>
      </c>
      <c r="R53" s="595"/>
      <c r="S53" s="595"/>
      <c r="T53" s="595"/>
      <c r="U53" s="595"/>
      <c r="V53" s="595"/>
      <c r="W53" s="596"/>
      <c r="X53" s="590" t="str">
        <f>IF(M53="","",IF(($M$69-(SUM(入力シート!$AS$150:$AV$159,入力シート!$AS$164:$AV$173)))&gt;(入力シート!$T$12/入力シート!$BC$15),入力シート!$T$12*(入力シート!AO156/($M$69-(SUM(入力シート!$AS$150:$AV$159,入力シート!$AS$164:$AV$173)))),入力シート!AO156*入力シート!$BC$15))</f>
        <v/>
      </c>
      <c r="Y53" s="591"/>
      <c r="Z53" s="591"/>
      <c r="AA53" s="592"/>
      <c r="AB53" s="590" t="str">
        <f t="shared" si="18"/>
        <v/>
      </c>
      <c r="AC53" s="591"/>
      <c r="AD53" s="591"/>
      <c r="AE53" s="592"/>
      <c r="AF53" s="733"/>
      <c r="AG53" s="734"/>
      <c r="AH53" s="734"/>
      <c r="AI53" s="735"/>
      <c r="AJ53" s="825"/>
      <c r="AK53" s="824">
        <f>VLOOKUP(A15,入力シート!$B$150:$BD$159,48,0)</f>
        <v>0</v>
      </c>
      <c r="AL53" s="824"/>
      <c r="AM53" s="824"/>
      <c r="AN53" s="824"/>
      <c r="AO53" s="824"/>
      <c r="AP53" s="824"/>
      <c r="AQ53" s="824"/>
      <c r="AR53" s="826"/>
      <c r="AS53" s="828">
        <f>VLOOKUP(A15,入力シート!$B$150:$AJ$159,28,0)</f>
        <v>0</v>
      </c>
      <c r="AT53" s="828"/>
      <c r="AU53" s="828"/>
      <c r="AV53" s="828"/>
      <c r="AW53" s="767"/>
      <c r="AX53" s="739">
        <f>VLOOKUP(A15,入力シート!$B$150:$AJ$159,32,0)</f>
        <v>0</v>
      </c>
      <c r="AY53" s="739"/>
      <c r="AZ53" s="739"/>
      <c r="BA53" s="827"/>
      <c r="BB53" s="70"/>
    </row>
    <row r="54" spans="3:54" s="57" customFormat="1" ht="13.5" customHeight="1" x14ac:dyDescent="0.2">
      <c r="C54" s="59"/>
      <c r="D54" s="750" t="str">
        <f>"　　　"&amp;(入力シート!U157) &amp;"  "&amp; (入力シート!Y157)</f>
        <v xml:space="preserve">　　　  </v>
      </c>
      <c r="E54" s="588"/>
      <c r="F54" s="588"/>
      <c r="G54" s="588"/>
      <c r="H54" s="588"/>
      <c r="I54" s="588"/>
      <c r="J54" s="588"/>
      <c r="K54" s="588"/>
      <c r="L54" s="589"/>
      <c r="M54" s="590" t="str">
        <f>IF(ISNA(VLOOKUP(A16,入力シート!$B$150:$AR$159,36,FALSE)),"",VLOOKUP(A16,入力シート!$B$150:$AR$159,36,FALSE))</f>
        <v/>
      </c>
      <c r="N54" s="591"/>
      <c r="O54" s="591"/>
      <c r="P54" s="592"/>
      <c r="Q54" s="719" t="str">
        <f t="shared" si="17"/>
        <v/>
      </c>
      <c r="R54" s="595"/>
      <c r="S54" s="595"/>
      <c r="T54" s="595"/>
      <c r="U54" s="595"/>
      <c r="V54" s="595"/>
      <c r="W54" s="596"/>
      <c r="X54" s="590" t="str">
        <f>IF(M54="","",IF(($M$69-(SUM(入力シート!$AS$150:$AV$159,入力シート!$AS$164:$AV$173)))&gt;(入力シート!$T$12/入力シート!$BC$15),入力シート!$T$12*(入力シート!AO157/($M$69-(SUM(入力シート!$AS$150:$AV$159,入力シート!$AS$164:$AV$173)))),入力シート!AO157*入力シート!$BC$15))</f>
        <v/>
      </c>
      <c r="Y54" s="591"/>
      <c r="Z54" s="591"/>
      <c r="AA54" s="592"/>
      <c r="AB54" s="590" t="str">
        <f t="shared" si="18"/>
        <v/>
      </c>
      <c r="AC54" s="591"/>
      <c r="AD54" s="591"/>
      <c r="AE54" s="592"/>
      <c r="AF54" s="733"/>
      <c r="AG54" s="734"/>
      <c r="AH54" s="734"/>
      <c r="AI54" s="735"/>
      <c r="AJ54" s="825"/>
      <c r="AK54" s="824">
        <f>VLOOKUP(A16,入力シート!$B$150:$BD$159,48,0)</f>
        <v>0</v>
      </c>
      <c r="AL54" s="824"/>
      <c r="AM54" s="824"/>
      <c r="AN54" s="824"/>
      <c r="AO54" s="824"/>
      <c r="AP54" s="824"/>
      <c r="AQ54" s="824"/>
      <c r="AR54" s="826"/>
      <c r="AS54" s="828">
        <f>VLOOKUP(A16,入力シート!$B$150:$AJ$159,28,0)</f>
        <v>0</v>
      </c>
      <c r="AT54" s="828"/>
      <c r="AU54" s="828"/>
      <c r="AV54" s="828"/>
      <c r="AW54" s="767"/>
      <c r="AX54" s="739">
        <f>VLOOKUP(A16,入力シート!$B$150:$AJ$159,32,0)</f>
        <v>0</v>
      </c>
      <c r="AY54" s="739"/>
      <c r="AZ54" s="739"/>
      <c r="BA54" s="827"/>
      <c r="BB54" s="70"/>
    </row>
    <row r="55" spans="3:54" s="57" customFormat="1" ht="13.5" customHeight="1" x14ac:dyDescent="0.2">
      <c r="C55" s="59"/>
      <c r="D55" s="750" t="str">
        <f>"　　　"&amp;(入力シート!U158) &amp;"  "&amp; (入力シート!Y158)</f>
        <v xml:space="preserve">　　　  </v>
      </c>
      <c r="E55" s="588"/>
      <c r="F55" s="588"/>
      <c r="G55" s="588"/>
      <c r="H55" s="588"/>
      <c r="I55" s="588"/>
      <c r="J55" s="588"/>
      <c r="K55" s="588"/>
      <c r="L55" s="589"/>
      <c r="M55" s="590" t="str">
        <f>IF(ISNA(VLOOKUP(A17,入力シート!$B$150:$AR$159,36,FALSE)),"",VLOOKUP(A17,入力シート!$B$150:$AR$159,36,FALSE))</f>
        <v/>
      </c>
      <c r="N55" s="591"/>
      <c r="O55" s="591"/>
      <c r="P55" s="592"/>
      <c r="Q55" s="719" t="str">
        <f t="shared" si="17"/>
        <v/>
      </c>
      <c r="R55" s="595"/>
      <c r="S55" s="595"/>
      <c r="T55" s="595"/>
      <c r="U55" s="595"/>
      <c r="V55" s="595"/>
      <c r="W55" s="596"/>
      <c r="X55" s="590" t="str">
        <f>IF(M55="","",IF(($M$69-(SUM(入力シート!$AS$150:$AV$159,入力シート!$AS$164:$AV$173)))&gt;(入力シート!$T$12/入力シート!$BC$15),入力シート!$T$12*(入力シート!AO158/($M$69-(SUM(入力シート!$AS$150:$AV$159,入力シート!$AS$164:$AV$173)))),入力シート!AO158*入力シート!$BC$15))</f>
        <v/>
      </c>
      <c r="Y55" s="591"/>
      <c r="Z55" s="591"/>
      <c r="AA55" s="592"/>
      <c r="AB55" s="590" t="str">
        <f t="shared" si="18"/>
        <v/>
      </c>
      <c r="AC55" s="591"/>
      <c r="AD55" s="591"/>
      <c r="AE55" s="592"/>
      <c r="AF55" s="733"/>
      <c r="AG55" s="734"/>
      <c r="AH55" s="734"/>
      <c r="AI55" s="735"/>
      <c r="AJ55" s="825"/>
      <c r="AK55" s="824">
        <f>VLOOKUP(A17,入力シート!$B$150:$BD$159,48,0)</f>
        <v>0</v>
      </c>
      <c r="AL55" s="824"/>
      <c r="AM55" s="824"/>
      <c r="AN55" s="824"/>
      <c r="AO55" s="824"/>
      <c r="AP55" s="824"/>
      <c r="AQ55" s="824"/>
      <c r="AR55" s="826"/>
      <c r="AS55" s="828">
        <f>VLOOKUP(A17,入力シート!$B$150:$AJ$159,28,0)</f>
        <v>0</v>
      </c>
      <c r="AT55" s="828"/>
      <c r="AU55" s="828"/>
      <c r="AV55" s="828"/>
      <c r="AW55" s="767"/>
      <c r="AX55" s="739">
        <f>VLOOKUP(A17,入力シート!$B$150:$AJ$159,32,0)</f>
        <v>0</v>
      </c>
      <c r="AY55" s="739"/>
      <c r="AZ55" s="739"/>
      <c r="BA55" s="827"/>
      <c r="BB55" s="70"/>
    </row>
    <row r="56" spans="3:54" s="57" customFormat="1" ht="13.5" customHeight="1" x14ac:dyDescent="0.2">
      <c r="C56" s="59"/>
      <c r="D56" s="750" t="str">
        <f>"　　　"&amp;(入力シート!U159) &amp;"  "&amp; (入力シート!Y159)</f>
        <v xml:space="preserve">　　　  </v>
      </c>
      <c r="E56" s="588"/>
      <c r="F56" s="588"/>
      <c r="G56" s="588"/>
      <c r="H56" s="588"/>
      <c r="I56" s="588"/>
      <c r="J56" s="588"/>
      <c r="K56" s="588"/>
      <c r="L56" s="589"/>
      <c r="M56" s="590" t="str">
        <f>IF(ISNA(VLOOKUP(A18,入力シート!$B$150:$AR$159,36,FALSE)),"",VLOOKUP(A18,入力シート!$B$150:$AR$159,36,FALSE))</f>
        <v/>
      </c>
      <c r="N56" s="591"/>
      <c r="O56" s="591"/>
      <c r="P56" s="592"/>
      <c r="Q56" s="719" t="str">
        <f t="shared" si="17"/>
        <v/>
      </c>
      <c r="R56" s="595"/>
      <c r="S56" s="595"/>
      <c r="T56" s="595"/>
      <c r="U56" s="595"/>
      <c r="V56" s="595"/>
      <c r="W56" s="596"/>
      <c r="X56" s="590" t="str">
        <f>IF(M56="","",IF(($M$69-(SUM(入力シート!$AS$150:$AV$159,入力シート!$AS$164:$AV$173)))&gt;(入力シート!$T$12/入力シート!$BC$15),入力シート!$T$12*(入力シート!AO159/($M$69-(SUM(入力シート!$AS$150:$AV$159,入力シート!$AS$164:$AV$173)))),入力シート!AO159*入力シート!$BC$15))</f>
        <v/>
      </c>
      <c r="Y56" s="591"/>
      <c r="Z56" s="591"/>
      <c r="AA56" s="592"/>
      <c r="AB56" s="590" t="str">
        <f t="shared" si="18"/>
        <v/>
      </c>
      <c r="AC56" s="591"/>
      <c r="AD56" s="591"/>
      <c r="AE56" s="592"/>
      <c r="AF56" s="733"/>
      <c r="AG56" s="734"/>
      <c r="AH56" s="734"/>
      <c r="AI56" s="735"/>
      <c r="AJ56" s="825"/>
      <c r="AK56" s="824">
        <f>VLOOKUP(A18,入力シート!$B$150:$BD$159,48,0)</f>
        <v>0</v>
      </c>
      <c r="AL56" s="824"/>
      <c r="AM56" s="824"/>
      <c r="AN56" s="824"/>
      <c r="AO56" s="824"/>
      <c r="AP56" s="824"/>
      <c r="AQ56" s="824"/>
      <c r="AR56" s="826"/>
      <c r="AS56" s="828">
        <f>VLOOKUP(A18,入力シート!$B$150:$AJ$159,28,0)</f>
        <v>0</v>
      </c>
      <c r="AT56" s="828"/>
      <c r="AU56" s="828"/>
      <c r="AV56" s="828"/>
      <c r="AW56" s="767"/>
      <c r="AX56" s="739">
        <f>VLOOKUP(A18,入力シート!$B$150:$AJ$159,32,0)</f>
        <v>0</v>
      </c>
      <c r="AY56" s="739"/>
      <c r="AZ56" s="739"/>
      <c r="BA56" s="827"/>
      <c r="BB56" s="70"/>
    </row>
    <row r="57" spans="3:54" s="57" customFormat="1" ht="13.5" customHeight="1" x14ac:dyDescent="0.2">
      <c r="C57" s="59"/>
      <c r="D57" s="746" t="s">
        <v>169</v>
      </c>
      <c r="E57" s="746"/>
      <c r="F57" s="746"/>
      <c r="G57" s="746"/>
      <c r="H57" s="746"/>
      <c r="I57" s="746"/>
      <c r="J57" s="746"/>
      <c r="K57" s="746"/>
      <c r="L57" s="747"/>
      <c r="M57" s="590"/>
      <c r="N57" s="591"/>
      <c r="O57" s="591"/>
      <c r="P57" s="592"/>
      <c r="Q57" s="593"/>
      <c r="R57" s="594"/>
      <c r="S57" s="594"/>
      <c r="T57" s="594"/>
      <c r="U57" s="594"/>
      <c r="V57" s="594"/>
      <c r="W57" s="723"/>
      <c r="X57" s="590"/>
      <c r="Y57" s="591"/>
      <c r="Z57" s="591"/>
      <c r="AA57" s="592"/>
      <c r="AB57" s="590"/>
      <c r="AC57" s="591"/>
      <c r="AD57" s="591"/>
      <c r="AE57" s="592"/>
      <c r="AF57" s="733"/>
      <c r="AG57" s="734"/>
      <c r="AH57" s="734"/>
      <c r="AI57" s="735"/>
      <c r="AJ57" s="71"/>
      <c r="AK57" s="71"/>
      <c r="AL57" s="71"/>
      <c r="AM57" s="71"/>
      <c r="AN57" s="60"/>
      <c r="AO57" s="60"/>
      <c r="AP57" s="60"/>
      <c r="AQ57" s="60"/>
      <c r="AR57" s="60"/>
      <c r="AS57" s="60"/>
      <c r="AT57" s="60"/>
      <c r="AU57" s="60"/>
      <c r="AV57" s="60"/>
      <c r="AW57" s="60"/>
      <c r="AX57" s="60"/>
      <c r="AY57" s="60"/>
      <c r="AZ57" s="60"/>
      <c r="BA57" s="72"/>
    </row>
    <row r="58" spans="3:54" s="57" customFormat="1" ht="13.5" customHeight="1" x14ac:dyDescent="0.2">
      <c r="C58" s="59"/>
      <c r="D58" s="746" t="str">
        <f>"　　　"&amp;(入力シート!U164) &amp;"  "&amp; (入力シート!Y164)</f>
        <v xml:space="preserve">　　　  </v>
      </c>
      <c r="E58" s="746"/>
      <c r="F58" s="746"/>
      <c r="G58" s="746"/>
      <c r="H58" s="746"/>
      <c r="I58" s="746"/>
      <c r="J58" s="746"/>
      <c r="K58" s="746"/>
      <c r="L58" s="747"/>
      <c r="M58" s="590" t="str">
        <f>IF(ISNA(VLOOKUP(A9,入力シート!$B$164:$AR$173,36,FALSE)),"",VLOOKUP(A9,入力シート!$B$164:$AR$173,36,FALSE))</f>
        <v/>
      </c>
      <c r="N58" s="591"/>
      <c r="O58" s="591"/>
      <c r="P58" s="592"/>
      <c r="Q58" s="719" t="str">
        <f>IF(M58="","","備考欄・別添報告書参照")</f>
        <v/>
      </c>
      <c r="R58" s="595"/>
      <c r="S58" s="595"/>
      <c r="T58" s="595"/>
      <c r="U58" s="595"/>
      <c r="V58" s="595"/>
      <c r="W58" s="596"/>
      <c r="X58" s="590" t="str">
        <f>IF(M58="","",IF(($M$69-(SUM(入力シート!$AS$150:$AV$159,入力シート!$AS$164:$AV$173)))&gt;(入力シート!$T$12/入力シート!$BC$15),入力シート!$T$12*(入力シート!AO164/($M$69-(SUM(入力シート!$AS$150:$AV$159,入力シート!$AS$164:$AV$173)))),入力シート!AO164*入力シート!$BC$15))</f>
        <v/>
      </c>
      <c r="Y58" s="591"/>
      <c r="Z58" s="591"/>
      <c r="AA58" s="592"/>
      <c r="AB58" s="590" t="str">
        <f>IFERROR(M58-X58,"")</f>
        <v/>
      </c>
      <c r="AC58" s="591"/>
      <c r="AD58" s="591"/>
      <c r="AE58" s="592"/>
      <c r="AF58" s="733"/>
      <c r="AG58" s="734"/>
      <c r="AH58" s="734"/>
      <c r="AI58" s="735"/>
      <c r="AJ58" s="748" t="s">
        <v>299</v>
      </c>
      <c r="AK58" s="739">
        <f>VLOOKUP(A9,入力シート!$B$164:$AJ$173,28,0)</f>
        <v>0</v>
      </c>
      <c r="AL58" s="739"/>
      <c r="AM58" s="739"/>
      <c r="AN58" s="739"/>
      <c r="AO58" s="767" t="s">
        <v>300</v>
      </c>
      <c r="AP58" s="739">
        <f>VLOOKUP(A9,入力シート!$B$164:$AJ$173,32,0)</f>
        <v>0</v>
      </c>
      <c r="AQ58" s="739"/>
      <c r="AR58" s="739"/>
      <c r="AS58" s="739"/>
      <c r="AT58" s="60"/>
      <c r="AU58" s="60"/>
      <c r="AV58" s="60"/>
      <c r="AW58" s="60"/>
      <c r="AX58" s="60"/>
      <c r="AY58" s="60"/>
      <c r="AZ58" s="60"/>
      <c r="BA58" s="72"/>
    </row>
    <row r="59" spans="3:54" s="57" customFormat="1" ht="13.5" customHeight="1" x14ac:dyDescent="0.2">
      <c r="C59" s="59"/>
      <c r="D59" s="746" t="str">
        <f>"　　　"&amp;(入力シート!U165) &amp;"  "&amp; (入力シート!Y165)</f>
        <v xml:space="preserve">　　　  </v>
      </c>
      <c r="E59" s="746"/>
      <c r="F59" s="746"/>
      <c r="G59" s="746"/>
      <c r="H59" s="746"/>
      <c r="I59" s="746"/>
      <c r="J59" s="746"/>
      <c r="K59" s="746"/>
      <c r="L59" s="747"/>
      <c r="M59" s="590" t="str">
        <f>IF(ISNA(VLOOKUP(A10,入力シート!$B$164:$AR$173,36,FALSE)),"",VLOOKUP(A10,入力シート!$B$164:$AR$173,36,FALSE))</f>
        <v/>
      </c>
      <c r="N59" s="591"/>
      <c r="O59" s="591"/>
      <c r="P59" s="592"/>
      <c r="Q59" s="719" t="str">
        <f t="shared" ref="Q59:Q67" si="19">IF(M59="","","備考欄・別添報告書参照")</f>
        <v/>
      </c>
      <c r="R59" s="595"/>
      <c r="S59" s="595"/>
      <c r="T59" s="595"/>
      <c r="U59" s="595"/>
      <c r="V59" s="595"/>
      <c r="W59" s="596"/>
      <c r="X59" s="590" t="str">
        <f>IF(M59="","",IF(($M$69-(SUM(入力シート!$AS$150:$AV$159,入力シート!$AS$164:$AV$173)))&gt;(入力シート!$T$12/入力シート!$BC$15),入力シート!$T$12*(入力シート!AO165/($M$69-(SUM(入力シート!$AS$150:$AV$159,入力シート!$AS$164:$AV$173)))),入力シート!AO165*入力シート!$BC$15))</f>
        <v/>
      </c>
      <c r="Y59" s="591"/>
      <c r="Z59" s="591"/>
      <c r="AA59" s="592"/>
      <c r="AB59" s="590" t="str">
        <f t="shared" ref="AB59:AB67" si="20">IFERROR(M59-X59,"")</f>
        <v/>
      </c>
      <c r="AC59" s="591"/>
      <c r="AD59" s="591"/>
      <c r="AE59" s="592"/>
      <c r="AF59" s="733"/>
      <c r="AG59" s="734"/>
      <c r="AH59" s="734"/>
      <c r="AI59" s="735"/>
      <c r="AJ59" s="748"/>
      <c r="AK59" s="739">
        <f>VLOOKUP(A10,入力シート!$B$164:$AJ$173,28,0)</f>
        <v>0</v>
      </c>
      <c r="AL59" s="739"/>
      <c r="AM59" s="739"/>
      <c r="AN59" s="739"/>
      <c r="AO59" s="767"/>
      <c r="AP59" s="739">
        <f>VLOOKUP(A10,入力シート!$B$164:$AJ$173,32,0)</f>
        <v>0</v>
      </c>
      <c r="AQ59" s="739"/>
      <c r="AR59" s="739"/>
      <c r="AS59" s="739"/>
      <c r="AT59" s="60"/>
      <c r="AU59" s="60"/>
      <c r="AV59" s="60"/>
      <c r="AW59" s="60"/>
      <c r="AX59" s="60"/>
      <c r="AY59" s="60"/>
      <c r="AZ59" s="60"/>
      <c r="BA59" s="72"/>
    </row>
    <row r="60" spans="3:54" s="57" customFormat="1" ht="13.5" customHeight="1" x14ac:dyDescent="0.2">
      <c r="C60" s="59"/>
      <c r="D60" s="746" t="str">
        <f>"　　　"&amp;(入力シート!U166) &amp;"  "&amp; (入力シート!Y166)</f>
        <v xml:space="preserve">　　　  </v>
      </c>
      <c r="E60" s="746"/>
      <c r="F60" s="746"/>
      <c r="G60" s="746"/>
      <c r="H60" s="746"/>
      <c r="I60" s="746"/>
      <c r="J60" s="746"/>
      <c r="K60" s="746"/>
      <c r="L60" s="747"/>
      <c r="M60" s="590" t="str">
        <f>IF(ISNA(VLOOKUP(A11,入力シート!$B$164:$AR$173,36,FALSE)),"",VLOOKUP(A11,入力シート!$B$164:$AR$173,36,FALSE))</f>
        <v/>
      </c>
      <c r="N60" s="591"/>
      <c r="O60" s="591"/>
      <c r="P60" s="592"/>
      <c r="Q60" s="719" t="str">
        <f t="shared" si="19"/>
        <v/>
      </c>
      <c r="R60" s="595"/>
      <c r="S60" s="595"/>
      <c r="T60" s="595"/>
      <c r="U60" s="595"/>
      <c r="V60" s="595"/>
      <c r="W60" s="596"/>
      <c r="X60" s="590" t="str">
        <f>IF(M60="","",IF(($M$69-(SUM(入力シート!$AS$150:$AV$159,入力シート!$AS$164:$AV$173)))&gt;(入力シート!$T$12/入力シート!$BC$15),入力シート!$T$12*(入力シート!AO166/($M$69-(SUM(入力シート!$AS$150:$AV$159,入力シート!$AS$164:$AV$173)))),入力シート!AO166*入力シート!$BC$15))</f>
        <v/>
      </c>
      <c r="Y60" s="591"/>
      <c r="Z60" s="591"/>
      <c r="AA60" s="592"/>
      <c r="AB60" s="590" t="str">
        <f t="shared" si="20"/>
        <v/>
      </c>
      <c r="AC60" s="591"/>
      <c r="AD60" s="591"/>
      <c r="AE60" s="592"/>
      <c r="AF60" s="733"/>
      <c r="AG60" s="734"/>
      <c r="AH60" s="734"/>
      <c r="AI60" s="735"/>
      <c r="AJ60" s="748"/>
      <c r="AK60" s="739">
        <f>VLOOKUP(A11,入力シート!$B$164:$AJ$173,28,0)</f>
        <v>0</v>
      </c>
      <c r="AL60" s="739"/>
      <c r="AM60" s="739"/>
      <c r="AN60" s="739"/>
      <c r="AO60" s="767"/>
      <c r="AP60" s="739">
        <f>VLOOKUP(A11,入力シート!$B$164:$AJ$173,32,0)</f>
        <v>0</v>
      </c>
      <c r="AQ60" s="739"/>
      <c r="AR60" s="739"/>
      <c r="AS60" s="739"/>
      <c r="AT60" s="60"/>
      <c r="AU60" s="60"/>
      <c r="AV60" s="60"/>
      <c r="AW60" s="60"/>
      <c r="AX60" s="60"/>
      <c r="AY60" s="60"/>
      <c r="AZ60" s="60"/>
      <c r="BA60" s="72"/>
    </row>
    <row r="61" spans="3:54" s="57" customFormat="1" ht="13.5" customHeight="1" x14ac:dyDescent="0.2">
      <c r="C61" s="59"/>
      <c r="D61" s="746" t="str">
        <f>"　　　"&amp;(入力シート!U167) &amp;"  "&amp; (入力シート!Y167)</f>
        <v xml:space="preserve">　　　  </v>
      </c>
      <c r="E61" s="746"/>
      <c r="F61" s="746"/>
      <c r="G61" s="746"/>
      <c r="H61" s="746"/>
      <c r="I61" s="746"/>
      <c r="J61" s="746"/>
      <c r="K61" s="746"/>
      <c r="L61" s="747"/>
      <c r="M61" s="590" t="str">
        <f>IF(ISNA(VLOOKUP(A12,入力シート!$B$164:$AR$173,36,FALSE)),"",VLOOKUP(A12,入力シート!$B$164:$AR$173,36,FALSE))</f>
        <v/>
      </c>
      <c r="N61" s="591"/>
      <c r="O61" s="591"/>
      <c r="P61" s="592"/>
      <c r="Q61" s="719" t="str">
        <f t="shared" si="19"/>
        <v/>
      </c>
      <c r="R61" s="595"/>
      <c r="S61" s="595"/>
      <c r="T61" s="595"/>
      <c r="U61" s="595"/>
      <c r="V61" s="595"/>
      <c r="W61" s="596"/>
      <c r="X61" s="590" t="str">
        <f>IF(M61="","",IF(($M$69-(SUM(入力シート!$AS$150:$AV$159,入力シート!$AS$164:$AV$173)))&gt;(入力シート!$T$12/入力シート!$BC$15),入力シート!$T$12*(入力シート!AO167/($M$69-(SUM(入力シート!$AS$150:$AV$159,入力シート!$AS$164:$AV$173)))),入力シート!AO167*入力シート!$BC$15))</f>
        <v/>
      </c>
      <c r="Y61" s="591"/>
      <c r="Z61" s="591"/>
      <c r="AA61" s="592"/>
      <c r="AB61" s="590" t="str">
        <f t="shared" si="20"/>
        <v/>
      </c>
      <c r="AC61" s="591"/>
      <c r="AD61" s="591"/>
      <c r="AE61" s="592"/>
      <c r="AF61" s="733"/>
      <c r="AG61" s="734"/>
      <c r="AH61" s="734"/>
      <c r="AI61" s="735"/>
      <c r="AJ61" s="748"/>
      <c r="AK61" s="739">
        <f>VLOOKUP(A12,入力シート!$B$164:$AJ$173,28,0)</f>
        <v>0</v>
      </c>
      <c r="AL61" s="739"/>
      <c r="AM61" s="739"/>
      <c r="AN61" s="739"/>
      <c r="AO61" s="767"/>
      <c r="AP61" s="739">
        <f>VLOOKUP(A12,入力シート!$B$164:$AJ$173,32,0)</f>
        <v>0</v>
      </c>
      <c r="AQ61" s="739"/>
      <c r="AR61" s="739"/>
      <c r="AS61" s="739"/>
      <c r="AT61" s="60"/>
      <c r="AU61" s="60"/>
      <c r="AV61" s="60"/>
      <c r="AW61" s="60"/>
      <c r="AX61" s="60"/>
      <c r="AY61" s="60"/>
      <c r="AZ61" s="60"/>
      <c r="BA61" s="72"/>
    </row>
    <row r="62" spans="3:54" s="57" customFormat="1" ht="13.5" customHeight="1" x14ac:dyDescent="0.2">
      <c r="C62" s="59"/>
      <c r="D62" s="746" t="str">
        <f>"　　　"&amp;(入力シート!U168) &amp;"  "&amp; (入力シート!Y168)</f>
        <v xml:space="preserve">　　　  </v>
      </c>
      <c r="E62" s="746"/>
      <c r="F62" s="746"/>
      <c r="G62" s="746"/>
      <c r="H62" s="746"/>
      <c r="I62" s="746"/>
      <c r="J62" s="746"/>
      <c r="K62" s="746"/>
      <c r="L62" s="747"/>
      <c r="M62" s="590" t="str">
        <f>IF(ISNA(VLOOKUP(A13,入力シート!$B$164:$AR$173,36,FALSE)),"",VLOOKUP(A13,入力シート!$B$164:$AR$173,36,FALSE))</f>
        <v/>
      </c>
      <c r="N62" s="591"/>
      <c r="O62" s="591"/>
      <c r="P62" s="592"/>
      <c r="Q62" s="719" t="str">
        <f t="shared" si="19"/>
        <v/>
      </c>
      <c r="R62" s="595"/>
      <c r="S62" s="595"/>
      <c r="T62" s="595"/>
      <c r="U62" s="595"/>
      <c r="V62" s="595"/>
      <c r="W62" s="596"/>
      <c r="X62" s="590" t="str">
        <f>IF(M62="","",IF(($M$69-(SUM(入力シート!$AS$150:$AV$159,入力シート!$AS$164:$AV$173)))&gt;(入力シート!$T$12/入力シート!$BC$15),入力シート!$T$12*(入力シート!AO168/($M$69-(SUM(入力シート!$AS$150:$AV$159,入力シート!$AS$164:$AV$173)))),入力シート!AO168*入力シート!$BC$15))</f>
        <v/>
      </c>
      <c r="Y62" s="591"/>
      <c r="Z62" s="591"/>
      <c r="AA62" s="592"/>
      <c r="AB62" s="590" t="str">
        <f t="shared" si="20"/>
        <v/>
      </c>
      <c r="AC62" s="591"/>
      <c r="AD62" s="591"/>
      <c r="AE62" s="592"/>
      <c r="AF62" s="733"/>
      <c r="AG62" s="734"/>
      <c r="AH62" s="734"/>
      <c r="AI62" s="735"/>
      <c r="AJ62" s="748"/>
      <c r="AK62" s="739">
        <f>VLOOKUP(A13,入力シート!$B$164:$AJ$173,28,0)</f>
        <v>0</v>
      </c>
      <c r="AL62" s="739"/>
      <c r="AM62" s="739"/>
      <c r="AN62" s="739"/>
      <c r="AO62" s="767"/>
      <c r="AP62" s="739">
        <f>VLOOKUP(A13,入力シート!$B$164:$AJ$173,32,0)</f>
        <v>0</v>
      </c>
      <c r="AQ62" s="739"/>
      <c r="AR62" s="739"/>
      <c r="AS62" s="739"/>
      <c r="AT62" s="60"/>
      <c r="AU62" s="60"/>
      <c r="AV62" s="60"/>
      <c r="AW62" s="60"/>
      <c r="AX62" s="60"/>
      <c r="AY62" s="60"/>
      <c r="AZ62" s="60"/>
      <c r="BA62" s="72"/>
    </row>
    <row r="63" spans="3:54" s="57" customFormat="1" ht="13.5" customHeight="1" x14ac:dyDescent="0.2">
      <c r="C63" s="59"/>
      <c r="D63" s="746" t="str">
        <f>"　　　"&amp;(入力シート!U169) &amp;"  "&amp; (入力シート!Y169)</f>
        <v xml:space="preserve">　　　  </v>
      </c>
      <c r="E63" s="746"/>
      <c r="F63" s="746"/>
      <c r="G63" s="746"/>
      <c r="H63" s="746"/>
      <c r="I63" s="746"/>
      <c r="J63" s="746"/>
      <c r="K63" s="746"/>
      <c r="L63" s="747"/>
      <c r="M63" s="590" t="str">
        <f>IF(ISNA(VLOOKUP(A14,入力シート!$B$164:$AR$173,36,FALSE)),"",VLOOKUP(A14,入力シート!$B$164:$AR$173,36,FALSE))</f>
        <v/>
      </c>
      <c r="N63" s="591"/>
      <c r="O63" s="591"/>
      <c r="P63" s="592"/>
      <c r="Q63" s="719" t="str">
        <f t="shared" si="19"/>
        <v/>
      </c>
      <c r="R63" s="595"/>
      <c r="S63" s="595"/>
      <c r="T63" s="595"/>
      <c r="U63" s="595"/>
      <c r="V63" s="595"/>
      <c r="W63" s="596"/>
      <c r="X63" s="590" t="str">
        <f>IF(M63="","",IF(($M$69-(SUM(入力シート!$AS$150:$AV$159,入力シート!$AS$164:$AV$173)))&gt;(入力シート!$T$12/入力シート!$BC$15),入力シート!$T$12*(入力シート!AO169/($M$69-(SUM(入力シート!$AS$150:$AV$159,入力シート!$AS$164:$AV$173)))),入力シート!AO169*入力シート!$BC$15))</f>
        <v/>
      </c>
      <c r="Y63" s="591"/>
      <c r="Z63" s="591"/>
      <c r="AA63" s="592"/>
      <c r="AB63" s="590" t="str">
        <f t="shared" si="20"/>
        <v/>
      </c>
      <c r="AC63" s="591"/>
      <c r="AD63" s="591"/>
      <c r="AE63" s="592"/>
      <c r="AF63" s="733"/>
      <c r="AG63" s="734"/>
      <c r="AH63" s="734"/>
      <c r="AI63" s="735"/>
      <c r="AJ63" s="748"/>
      <c r="AK63" s="739">
        <f>VLOOKUP(A14,入力シート!$B$164:$AJ$173,28,0)</f>
        <v>0</v>
      </c>
      <c r="AL63" s="739"/>
      <c r="AM63" s="739"/>
      <c r="AN63" s="739"/>
      <c r="AO63" s="767"/>
      <c r="AP63" s="739">
        <f>VLOOKUP(A14,入力シート!$B$164:$AJ$173,32,0)</f>
        <v>0</v>
      </c>
      <c r="AQ63" s="739"/>
      <c r="AR63" s="739"/>
      <c r="AS63" s="739"/>
      <c r="AT63" s="60"/>
      <c r="AU63" s="60"/>
      <c r="AV63" s="60"/>
      <c r="AW63" s="60"/>
      <c r="AX63" s="60"/>
      <c r="AY63" s="60"/>
      <c r="AZ63" s="60"/>
      <c r="BA63" s="72"/>
    </row>
    <row r="64" spans="3:54" s="57" customFormat="1" ht="13.5" customHeight="1" x14ac:dyDescent="0.2">
      <c r="C64" s="59"/>
      <c r="D64" s="746" t="str">
        <f>"　　　"&amp;(入力シート!U170) &amp;"  "&amp; (入力シート!Y170)</f>
        <v xml:space="preserve">　　　  </v>
      </c>
      <c r="E64" s="746"/>
      <c r="F64" s="746"/>
      <c r="G64" s="746"/>
      <c r="H64" s="746"/>
      <c r="I64" s="746"/>
      <c r="J64" s="746"/>
      <c r="K64" s="746"/>
      <c r="L64" s="747"/>
      <c r="M64" s="590" t="str">
        <f>IF(ISNA(VLOOKUP(A15,入力シート!$B$164:$AR$173,36,FALSE)),"",VLOOKUP(A15,入力シート!$B$164:$AR$173,36,FALSE))</f>
        <v/>
      </c>
      <c r="N64" s="591"/>
      <c r="O64" s="591"/>
      <c r="P64" s="592"/>
      <c r="Q64" s="719" t="str">
        <f t="shared" si="19"/>
        <v/>
      </c>
      <c r="R64" s="595"/>
      <c r="S64" s="595"/>
      <c r="T64" s="595"/>
      <c r="U64" s="595"/>
      <c r="V64" s="595"/>
      <c r="W64" s="596"/>
      <c r="X64" s="590" t="str">
        <f>IF(M64="","",IF(($M$69-(SUM(入力シート!$AS$150:$AV$159,入力シート!$AS$164:$AV$173)))&gt;(入力シート!$T$12/入力シート!$BC$15),入力シート!$T$12*(入力シート!AO170/($M$69-(SUM(入力シート!$AS$150:$AV$159,入力シート!$AS$164:$AV$173)))),入力シート!AO170*入力シート!$BC$15))</f>
        <v/>
      </c>
      <c r="Y64" s="591"/>
      <c r="Z64" s="591"/>
      <c r="AA64" s="592"/>
      <c r="AB64" s="590" t="str">
        <f t="shared" si="20"/>
        <v/>
      </c>
      <c r="AC64" s="591"/>
      <c r="AD64" s="591"/>
      <c r="AE64" s="592"/>
      <c r="AF64" s="733"/>
      <c r="AG64" s="734"/>
      <c r="AH64" s="734"/>
      <c r="AI64" s="735"/>
      <c r="AJ64" s="748"/>
      <c r="AK64" s="739">
        <f>VLOOKUP(A15,入力シート!$B$164:$AJ$173,28,0)</f>
        <v>0</v>
      </c>
      <c r="AL64" s="739"/>
      <c r="AM64" s="739"/>
      <c r="AN64" s="739"/>
      <c r="AO64" s="767"/>
      <c r="AP64" s="739">
        <f>VLOOKUP(A15,入力シート!$B$164:$AJ$173,32,0)</f>
        <v>0</v>
      </c>
      <c r="AQ64" s="739"/>
      <c r="AR64" s="739"/>
      <c r="AS64" s="739"/>
      <c r="AT64" s="60"/>
      <c r="AU64" s="60"/>
      <c r="AV64" s="60"/>
      <c r="AW64" s="60"/>
      <c r="AX64" s="60"/>
      <c r="AY64" s="60"/>
      <c r="AZ64" s="60"/>
      <c r="BA64" s="72"/>
    </row>
    <row r="65" spans="2:54" s="57" customFormat="1" ht="13.5" customHeight="1" x14ac:dyDescent="0.2">
      <c r="C65" s="59"/>
      <c r="D65" s="746" t="str">
        <f>"　　　"&amp;(入力シート!U171) &amp;"  "&amp; (入力シート!Y171)</f>
        <v xml:space="preserve">　　　  </v>
      </c>
      <c r="E65" s="746"/>
      <c r="F65" s="746"/>
      <c r="G65" s="746"/>
      <c r="H65" s="746"/>
      <c r="I65" s="746"/>
      <c r="J65" s="746"/>
      <c r="K65" s="746"/>
      <c r="L65" s="747"/>
      <c r="M65" s="590" t="str">
        <f>IF(ISNA(VLOOKUP(A16,入力シート!$B$164:$AR$173,36,FALSE)),"",VLOOKUP(A16,入力シート!$B$164:$AR$173,36,FALSE))</f>
        <v/>
      </c>
      <c r="N65" s="591"/>
      <c r="O65" s="591"/>
      <c r="P65" s="592"/>
      <c r="Q65" s="719" t="str">
        <f t="shared" si="19"/>
        <v/>
      </c>
      <c r="R65" s="595"/>
      <c r="S65" s="595"/>
      <c r="T65" s="595"/>
      <c r="U65" s="595"/>
      <c r="V65" s="595"/>
      <c r="W65" s="596"/>
      <c r="X65" s="590" t="str">
        <f>IF(M65="","",IF(($M$69-(SUM(入力シート!$AS$150:$AV$159,入力シート!$AS$164:$AV$173)))&gt;(入力シート!$T$12/入力シート!$BC$15),入力シート!$T$12*(入力シート!AO171/($M$69-(SUM(入力シート!$AS$150:$AV$159,入力シート!$AS$164:$AV$173)))),入力シート!AO171*入力シート!$BC$15))</f>
        <v/>
      </c>
      <c r="Y65" s="591"/>
      <c r="Z65" s="591"/>
      <c r="AA65" s="592"/>
      <c r="AB65" s="590" t="str">
        <f t="shared" si="20"/>
        <v/>
      </c>
      <c r="AC65" s="591"/>
      <c r="AD65" s="591"/>
      <c r="AE65" s="592"/>
      <c r="AF65" s="733"/>
      <c r="AG65" s="734"/>
      <c r="AH65" s="734"/>
      <c r="AI65" s="735"/>
      <c r="AJ65" s="748"/>
      <c r="AK65" s="739">
        <f>VLOOKUP(A16,入力シート!$B$164:$AJ$173,28,0)</f>
        <v>0</v>
      </c>
      <c r="AL65" s="739"/>
      <c r="AM65" s="739"/>
      <c r="AN65" s="739"/>
      <c r="AO65" s="767"/>
      <c r="AP65" s="739">
        <f>VLOOKUP(A16,入力シート!$B$164:$AJ$173,32,0)</f>
        <v>0</v>
      </c>
      <c r="AQ65" s="739"/>
      <c r="AR65" s="739"/>
      <c r="AS65" s="739"/>
      <c r="AT65" s="60"/>
      <c r="AU65" s="60"/>
      <c r="AV65" s="60"/>
      <c r="AW65" s="60"/>
      <c r="AX65" s="60"/>
      <c r="AY65" s="60"/>
      <c r="AZ65" s="60"/>
      <c r="BA65" s="72"/>
    </row>
    <row r="66" spans="2:54" s="57" customFormat="1" ht="13.5" customHeight="1" x14ac:dyDescent="0.2">
      <c r="C66" s="59"/>
      <c r="D66" s="746" t="str">
        <f>"　　　"&amp;(入力シート!U172) &amp;"  "&amp; (入力シート!Y172)</f>
        <v xml:space="preserve">　　　  </v>
      </c>
      <c r="E66" s="746"/>
      <c r="F66" s="746"/>
      <c r="G66" s="746"/>
      <c r="H66" s="746"/>
      <c r="I66" s="746"/>
      <c r="J66" s="746"/>
      <c r="K66" s="746"/>
      <c r="L66" s="747"/>
      <c r="M66" s="590" t="str">
        <f>IF(ISNA(VLOOKUP(A17,入力シート!$B$164:$AR$173,36,FALSE)),"",VLOOKUP(A17,入力シート!$B$164:$AR$173,36,FALSE))</f>
        <v/>
      </c>
      <c r="N66" s="591"/>
      <c r="O66" s="591"/>
      <c r="P66" s="592"/>
      <c r="Q66" s="719" t="str">
        <f t="shared" si="19"/>
        <v/>
      </c>
      <c r="R66" s="595"/>
      <c r="S66" s="595"/>
      <c r="T66" s="595"/>
      <c r="U66" s="595"/>
      <c r="V66" s="595"/>
      <c r="W66" s="596"/>
      <c r="X66" s="590" t="str">
        <f>IF(M66="","",IF(($M$69-(SUM(入力シート!$AS$150:$AV$159,入力シート!$AS$164:$AV$173)))&gt;(入力シート!$T$12/入力シート!$BC$15),入力シート!$T$12*(入力シート!AO172/($M$69-(SUM(入力シート!$AS$150:$AV$159,入力シート!$AS$164:$AV$173)))),入力シート!AO172*入力シート!$BC$15))</f>
        <v/>
      </c>
      <c r="Y66" s="591"/>
      <c r="Z66" s="591"/>
      <c r="AA66" s="592"/>
      <c r="AB66" s="590" t="str">
        <f t="shared" si="20"/>
        <v/>
      </c>
      <c r="AC66" s="591"/>
      <c r="AD66" s="591"/>
      <c r="AE66" s="592"/>
      <c r="AF66" s="733"/>
      <c r="AG66" s="734"/>
      <c r="AH66" s="734"/>
      <c r="AI66" s="735"/>
      <c r="AJ66" s="748"/>
      <c r="AK66" s="739">
        <f>VLOOKUP(A17,入力シート!$B$164:$AJ$173,28,0)</f>
        <v>0</v>
      </c>
      <c r="AL66" s="739"/>
      <c r="AM66" s="739"/>
      <c r="AN66" s="739"/>
      <c r="AO66" s="767"/>
      <c r="AP66" s="739">
        <f>VLOOKUP(A17,入力シート!$B$164:$AJ$173,32,0)</f>
        <v>0</v>
      </c>
      <c r="AQ66" s="739"/>
      <c r="AR66" s="739"/>
      <c r="AS66" s="739"/>
      <c r="AT66" s="60"/>
      <c r="AU66" s="60"/>
      <c r="AV66" s="60"/>
      <c r="AW66" s="60"/>
      <c r="AX66" s="60"/>
      <c r="AY66" s="60"/>
      <c r="AZ66" s="60"/>
      <c r="BA66" s="72"/>
    </row>
    <row r="67" spans="2:54" s="57" customFormat="1" ht="13.5" customHeight="1" x14ac:dyDescent="0.2">
      <c r="C67" s="59"/>
      <c r="D67" s="746" t="str">
        <f>"　　　"&amp;(入力シート!U173) &amp;"  "&amp; (入力シート!Y173)</f>
        <v xml:space="preserve">　　　  </v>
      </c>
      <c r="E67" s="746"/>
      <c r="F67" s="746"/>
      <c r="G67" s="746"/>
      <c r="H67" s="746"/>
      <c r="I67" s="746"/>
      <c r="J67" s="746"/>
      <c r="K67" s="746"/>
      <c r="L67" s="747"/>
      <c r="M67" s="590" t="str">
        <f>IF(ISNA(VLOOKUP(A18,入力シート!$B$164:$AR$173,36,FALSE)),"",VLOOKUP(A18,入力シート!$B$164:$AR$173,36,FALSE))</f>
        <v/>
      </c>
      <c r="N67" s="591"/>
      <c r="O67" s="591"/>
      <c r="P67" s="592"/>
      <c r="Q67" s="719" t="str">
        <f t="shared" si="19"/>
        <v/>
      </c>
      <c r="R67" s="595"/>
      <c r="S67" s="595"/>
      <c r="T67" s="595"/>
      <c r="U67" s="595"/>
      <c r="V67" s="595"/>
      <c r="W67" s="596"/>
      <c r="X67" s="590" t="str">
        <f>IF(M67="","",IF(($M$69-(SUM(入力シート!$AS$150:$AV$159,入力シート!$AS$164:$AV$173)))&gt;(入力シート!$T$12/入力シート!$BC$15),入力シート!$T$12*(入力シート!AO173/($M$69-(SUM(入力シート!$AS$150:$AV$159,入力シート!$AS$164:$AV$173)))),入力シート!AO173*入力シート!$BC$15))</f>
        <v/>
      </c>
      <c r="Y67" s="591"/>
      <c r="Z67" s="591"/>
      <c r="AA67" s="592"/>
      <c r="AB67" s="590" t="str">
        <f t="shared" si="20"/>
        <v/>
      </c>
      <c r="AC67" s="591"/>
      <c r="AD67" s="591"/>
      <c r="AE67" s="592"/>
      <c r="AF67" s="733"/>
      <c r="AG67" s="734"/>
      <c r="AH67" s="734"/>
      <c r="AI67" s="735"/>
      <c r="AJ67" s="748"/>
      <c r="AK67" s="739">
        <f>VLOOKUP(A18,入力シート!$B$164:$AJ$173,28,0)</f>
        <v>0</v>
      </c>
      <c r="AL67" s="739"/>
      <c r="AM67" s="739"/>
      <c r="AN67" s="739"/>
      <c r="AO67" s="767"/>
      <c r="AP67" s="739">
        <f>VLOOKUP(A18,入力シート!$B$164:$AJ$173,32,0)</f>
        <v>0</v>
      </c>
      <c r="AQ67" s="739"/>
      <c r="AR67" s="739"/>
      <c r="AS67" s="739"/>
      <c r="AT67" s="60"/>
      <c r="AU67" s="60"/>
      <c r="AV67" s="60"/>
      <c r="AW67" s="60"/>
      <c r="AX67" s="60"/>
      <c r="AY67" s="60"/>
      <c r="AZ67" s="60"/>
      <c r="BA67" s="72"/>
    </row>
    <row r="68" spans="2:54" s="57" customFormat="1" ht="13.5" customHeight="1" thickBot="1" x14ac:dyDescent="0.25">
      <c r="C68" s="73"/>
      <c r="D68" s="751" t="str">
        <f>"　　　"&amp;(入力シート!T174) &amp;"  "&amp; (入力シート!X174)</f>
        <v xml:space="preserve">　　　  </v>
      </c>
      <c r="E68" s="751"/>
      <c r="F68" s="751"/>
      <c r="G68" s="751"/>
      <c r="H68" s="751"/>
      <c r="I68" s="751"/>
      <c r="J68" s="751"/>
      <c r="K68" s="751"/>
      <c r="L68" s="752"/>
      <c r="M68" s="724"/>
      <c r="N68" s="725"/>
      <c r="O68" s="725"/>
      <c r="P68" s="726"/>
      <c r="Q68" s="720"/>
      <c r="R68" s="721"/>
      <c r="S68" s="721"/>
      <c r="T68" s="721"/>
      <c r="U68" s="721"/>
      <c r="V68" s="721"/>
      <c r="W68" s="722"/>
      <c r="X68" s="724"/>
      <c r="Y68" s="725"/>
      <c r="Z68" s="725"/>
      <c r="AA68" s="726"/>
      <c r="AB68" s="724"/>
      <c r="AC68" s="725"/>
      <c r="AD68" s="725"/>
      <c r="AE68" s="726"/>
      <c r="AF68" s="736"/>
      <c r="AG68" s="737"/>
      <c r="AH68" s="737"/>
      <c r="AI68" s="738"/>
      <c r="AJ68" s="74"/>
      <c r="AK68" s="74"/>
      <c r="AL68" s="74"/>
      <c r="AM68" s="74"/>
      <c r="AN68" s="75"/>
      <c r="AO68" s="75"/>
      <c r="AP68" s="75"/>
      <c r="AQ68" s="75"/>
      <c r="AR68" s="75"/>
      <c r="AS68" s="75"/>
      <c r="AT68" s="75"/>
      <c r="AU68" s="75"/>
      <c r="AV68" s="75"/>
      <c r="AW68" s="75"/>
      <c r="AX68" s="75"/>
      <c r="AY68" s="75"/>
      <c r="AZ68" s="75"/>
      <c r="BA68" s="76"/>
    </row>
    <row r="69" spans="2:54" s="57" customFormat="1" ht="15.75" customHeight="1" thickTop="1" thickBot="1" x14ac:dyDescent="0.25">
      <c r="C69" s="716" t="s">
        <v>301</v>
      </c>
      <c r="D69" s="717"/>
      <c r="E69" s="717"/>
      <c r="F69" s="717"/>
      <c r="G69" s="717"/>
      <c r="H69" s="717"/>
      <c r="I69" s="717"/>
      <c r="J69" s="717"/>
      <c r="K69" s="717"/>
      <c r="L69" s="718"/>
      <c r="M69" s="760">
        <f>SUM(M8:P68)</f>
        <v>0</v>
      </c>
      <c r="N69" s="761"/>
      <c r="O69" s="761"/>
      <c r="P69" s="762"/>
      <c r="Q69" s="768"/>
      <c r="R69" s="769"/>
      <c r="S69" s="769"/>
      <c r="T69" s="769"/>
      <c r="U69" s="769"/>
      <c r="V69" s="769"/>
      <c r="W69" s="770"/>
      <c r="X69" s="763">
        <f>IF(SUM(X8:AA68)&gt;入力シート!$T$12,入力シート!$T$12,SUM(X8:AA68))</f>
        <v>0</v>
      </c>
      <c r="Y69" s="764"/>
      <c r="Z69" s="764"/>
      <c r="AA69" s="765"/>
      <c r="AB69" s="740">
        <f>M69-X69</f>
        <v>0</v>
      </c>
      <c r="AC69" s="741"/>
      <c r="AD69" s="741"/>
      <c r="AE69" s="742"/>
      <c r="AF69" s="743"/>
      <c r="AG69" s="744"/>
      <c r="AH69" s="744"/>
      <c r="AI69" s="745"/>
      <c r="AJ69" s="727"/>
      <c r="AK69" s="728"/>
      <c r="AL69" s="728"/>
      <c r="AM69" s="728"/>
      <c r="AN69" s="728"/>
      <c r="AO69" s="728"/>
      <c r="AP69" s="728"/>
      <c r="AQ69" s="728"/>
      <c r="AR69" s="728"/>
      <c r="AS69" s="728"/>
      <c r="AT69" s="728"/>
      <c r="AU69" s="728"/>
      <c r="AV69" s="728"/>
      <c r="AW69" s="728"/>
      <c r="AX69" s="728"/>
      <c r="AY69" s="728"/>
      <c r="AZ69" s="728"/>
      <c r="BA69" s="729"/>
    </row>
    <row r="70" spans="2:54" s="57" customFormat="1" ht="17.25" customHeight="1" thickBot="1" x14ac:dyDescent="0.25">
      <c r="C70" s="77"/>
      <c r="D70" s="77"/>
      <c r="E70" s="77"/>
      <c r="F70" s="77"/>
      <c r="G70" s="77"/>
      <c r="H70" s="77"/>
      <c r="I70" s="77"/>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row>
    <row r="71" spans="2:54" s="56" customFormat="1" ht="15" customHeight="1" thickBot="1" x14ac:dyDescent="0.25">
      <c r="B71" s="54" t="s">
        <v>302</v>
      </c>
      <c r="R71" s="57"/>
      <c r="S71" s="57"/>
      <c r="T71" s="79"/>
      <c r="U71" s="79"/>
      <c r="V71" s="79"/>
      <c r="W71" s="79"/>
      <c r="X71" s="756" t="s">
        <v>303</v>
      </c>
      <c r="Y71" s="757"/>
      <c r="Z71" s="757"/>
      <c r="AA71" s="757"/>
      <c r="AB71" s="703" t="str">
        <f>IF(入力シート!T13=0,"0",入力シート!T13)</f>
        <v>0</v>
      </c>
      <c r="AC71" s="704"/>
      <c r="AD71" s="80" t="s">
        <v>304</v>
      </c>
      <c r="AE71" s="81"/>
      <c r="AF71" s="702" t="s">
        <v>305</v>
      </c>
      <c r="AG71" s="702"/>
      <c r="AH71" s="702"/>
      <c r="AI71" s="702"/>
      <c r="AJ71" s="758" t="str">
        <f>IF(入力シート!T14=0,"0",入力シート!T14)</f>
        <v>0</v>
      </c>
      <c r="AK71" s="759"/>
      <c r="AL71" s="82" t="s">
        <v>304</v>
      </c>
      <c r="AM71" s="83"/>
      <c r="AN71" s="766" t="s">
        <v>306</v>
      </c>
      <c r="AO71" s="702"/>
      <c r="AP71" s="702"/>
      <c r="AQ71" s="702"/>
      <c r="AR71" s="702"/>
      <c r="AS71" s="702"/>
      <c r="AT71" s="702"/>
      <c r="AU71" s="702"/>
      <c r="AV71" s="702"/>
      <c r="AW71" s="702"/>
      <c r="AX71" s="702"/>
      <c r="AY71" s="703" t="str">
        <f>IF(入力シート!AI14=0,"0",入力シート!AI14)</f>
        <v>0</v>
      </c>
      <c r="AZ71" s="704"/>
      <c r="BA71" s="84" t="s">
        <v>304</v>
      </c>
    </row>
    <row r="72" spans="2:54" s="56" customFormat="1" ht="15" customHeight="1" thickBot="1" x14ac:dyDescent="0.25">
      <c r="B72" s="54"/>
      <c r="R72" s="57"/>
      <c r="S72" s="57"/>
      <c r="T72" s="79"/>
      <c r="U72" s="79"/>
      <c r="V72" s="79"/>
      <c r="W72" s="79"/>
      <c r="X72" s="85"/>
      <c r="Y72" s="85"/>
      <c r="Z72" s="85"/>
      <c r="AA72" s="85"/>
      <c r="AB72" s="86"/>
      <c r="AC72" s="86"/>
      <c r="AE72" s="79"/>
      <c r="AF72" s="701" t="s">
        <v>307</v>
      </c>
      <c r="AG72" s="702"/>
      <c r="AH72" s="702"/>
      <c r="AI72" s="702"/>
      <c r="AJ72" s="702"/>
      <c r="AK72" s="702"/>
      <c r="AL72" s="702"/>
      <c r="AM72" s="702"/>
      <c r="AN72" s="702"/>
      <c r="AO72" s="702"/>
      <c r="AP72" s="702"/>
      <c r="AQ72" s="702"/>
      <c r="AR72" s="702"/>
      <c r="AS72" s="702"/>
      <c r="AT72" s="702"/>
      <c r="AU72" s="702"/>
      <c r="AV72" s="702"/>
      <c r="AW72" s="702"/>
      <c r="AX72" s="702"/>
      <c r="AY72" s="703" t="str">
        <f>IF(入力シート!T15=0,"0",入力シート!T15)</f>
        <v>0</v>
      </c>
      <c r="AZ72" s="704"/>
      <c r="BA72" s="84" t="s">
        <v>304</v>
      </c>
    </row>
    <row r="73" spans="2:54" s="56" customFormat="1" ht="4.5" customHeight="1" x14ac:dyDescent="0.2">
      <c r="B73" s="54"/>
    </row>
    <row r="74" spans="2:54" ht="13.5" customHeight="1" x14ac:dyDescent="0.2">
      <c r="C74" s="603" t="s">
        <v>308</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row>
    <row r="75" spans="2:54" s="56" customFormat="1" ht="4.5" customHeight="1" x14ac:dyDescent="0.2">
      <c r="B75" s="54"/>
    </row>
    <row r="76" spans="2:54" s="57" customFormat="1" ht="5.25" customHeight="1" x14ac:dyDescent="0.2">
      <c r="C76" s="77"/>
      <c r="D76" s="77"/>
      <c r="E76" s="77"/>
      <c r="F76" s="77"/>
      <c r="G76" s="77"/>
      <c r="H76" s="77"/>
      <c r="I76" s="77"/>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row>
    <row r="77" spans="2:54" s="56" customFormat="1" ht="15" customHeight="1" x14ac:dyDescent="0.2">
      <c r="B77" s="54" t="s">
        <v>309</v>
      </c>
    </row>
    <row r="78" spans="2:54" s="56" customFormat="1" ht="4.5" customHeight="1" thickBot="1" x14ac:dyDescent="0.25">
      <c r="B78" s="54"/>
    </row>
    <row r="79" spans="2:54" ht="15" customHeight="1" x14ac:dyDescent="0.2">
      <c r="C79" s="623" t="s">
        <v>310</v>
      </c>
      <c r="D79" s="624"/>
      <c r="E79" s="624"/>
      <c r="F79" s="624"/>
      <c r="G79" s="624"/>
      <c r="H79" s="624"/>
      <c r="I79" s="624"/>
      <c r="J79" s="624"/>
      <c r="K79" s="624"/>
      <c r="L79" s="625"/>
      <c r="M79" s="626" t="s">
        <v>311</v>
      </c>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4"/>
      <c r="BA79" s="627"/>
    </row>
    <row r="80" spans="2:54" ht="12.9" customHeight="1" x14ac:dyDescent="0.2">
      <c r="C80" s="555" t="str">
        <f>入力シート!B71</f>
        <v/>
      </c>
      <c r="D80" s="556"/>
      <c r="E80" s="556"/>
      <c r="F80" s="556"/>
      <c r="G80" s="556"/>
      <c r="H80" s="556"/>
      <c r="I80" s="556"/>
      <c r="J80" s="556"/>
      <c r="K80" s="556"/>
      <c r="L80" s="557"/>
      <c r="M80" s="390" t="s">
        <v>100</v>
      </c>
      <c r="N80" s="391"/>
      <c r="O80" s="391"/>
      <c r="P80" s="391"/>
      <c r="Q80" s="391"/>
      <c r="R80" s="391"/>
      <c r="S80" s="391"/>
      <c r="T80" s="391"/>
      <c r="U80" s="391"/>
      <c r="V80" s="391"/>
      <c r="W80" s="392"/>
      <c r="X80" s="390" t="str">
        <f>入力シート!W71</f>
        <v>入所施設支援費</v>
      </c>
      <c r="Y80" s="391"/>
      <c r="Z80" s="391"/>
      <c r="AA80" s="392"/>
      <c r="AB80" s="390" t="s">
        <v>101</v>
      </c>
      <c r="AC80" s="391"/>
      <c r="AD80" s="391"/>
      <c r="AE80" s="391"/>
      <c r="AF80" s="391"/>
      <c r="AG80" s="391"/>
      <c r="AH80" s="391"/>
      <c r="AI80" s="391"/>
      <c r="AJ80" s="391"/>
      <c r="AK80" s="391"/>
      <c r="AL80" s="392"/>
      <c r="AM80" s="390">
        <f>入力シート!AL71</f>
        <v>0</v>
      </c>
      <c r="AN80" s="391"/>
      <c r="AO80" s="391"/>
      <c r="AP80" s="391"/>
      <c r="AQ80" s="392"/>
      <c r="AR80" s="390"/>
      <c r="AS80" s="391"/>
      <c r="AT80" s="391"/>
      <c r="AU80" s="391"/>
      <c r="AV80" s="391"/>
      <c r="AW80" s="391"/>
      <c r="AX80" s="391"/>
      <c r="AY80" s="391"/>
      <c r="AZ80" s="391"/>
      <c r="BA80" s="407"/>
    </row>
    <row r="81" spans="3:53" ht="15" customHeight="1" x14ac:dyDescent="0.2">
      <c r="C81" s="558"/>
      <c r="D81" s="559"/>
      <c r="E81" s="559"/>
      <c r="F81" s="559"/>
      <c r="G81" s="559"/>
      <c r="H81" s="559"/>
      <c r="I81" s="559"/>
      <c r="J81" s="559"/>
      <c r="K81" s="559"/>
      <c r="L81" s="560"/>
      <c r="M81" s="564" t="s">
        <v>312</v>
      </c>
      <c r="N81" s="565"/>
      <c r="O81" s="566"/>
      <c r="P81" s="570">
        <f>入力シート!O72</f>
        <v>0</v>
      </c>
      <c r="Q81" s="571"/>
      <c r="R81" s="572"/>
      <c r="S81" s="576" t="s">
        <v>313</v>
      </c>
      <c r="T81" s="577"/>
      <c r="U81" s="578"/>
      <c r="V81" s="582">
        <f>入力シート!U72</f>
        <v>0</v>
      </c>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4"/>
    </row>
    <row r="82" spans="3:53" ht="15" customHeight="1" x14ac:dyDescent="0.2">
      <c r="C82" s="561"/>
      <c r="D82" s="562"/>
      <c r="E82" s="562"/>
      <c r="F82" s="562"/>
      <c r="G82" s="562"/>
      <c r="H82" s="562"/>
      <c r="I82" s="562"/>
      <c r="J82" s="562"/>
      <c r="K82" s="562"/>
      <c r="L82" s="563"/>
      <c r="M82" s="567"/>
      <c r="N82" s="568"/>
      <c r="O82" s="569"/>
      <c r="P82" s="573"/>
      <c r="Q82" s="574"/>
      <c r="R82" s="575"/>
      <c r="S82" s="579"/>
      <c r="T82" s="580"/>
      <c r="U82" s="581"/>
      <c r="V82" s="585"/>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7"/>
    </row>
    <row r="83" spans="3:53" ht="12.9" customHeight="1" x14ac:dyDescent="0.2">
      <c r="C83" s="555" t="str">
        <f>入力シート!B74</f>
        <v/>
      </c>
      <c r="D83" s="556"/>
      <c r="E83" s="556"/>
      <c r="F83" s="556"/>
      <c r="G83" s="556"/>
      <c r="H83" s="556"/>
      <c r="I83" s="556"/>
      <c r="J83" s="556"/>
      <c r="K83" s="556"/>
      <c r="L83" s="557"/>
      <c r="M83" s="390" t="s">
        <v>100</v>
      </c>
      <c r="N83" s="391"/>
      <c r="O83" s="391"/>
      <c r="P83" s="391"/>
      <c r="Q83" s="391"/>
      <c r="R83" s="391"/>
      <c r="S83" s="391"/>
      <c r="T83" s="391"/>
      <c r="U83" s="391"/>
      <c r="V83" s="391"/>
      <c r="W83" s="392"/>
      <c r="X83" s="390" t="str">
        <f>入力シート!W74</f>
        <v>入所施設支援費</v>
      </c>
      <c r="Y83" s="391"/>
      <c r="Z83" s="391"/>
      <c r="AA83" s="392"/>
      <c r="AB83" s="390" t="s">
        <v>101</v>
      </c>
      <c r="AC83" s="391"/>
      <c r="AD83" s="391"/>
      <c r="AE83" s="391"/>
      <c r="AF83" s="391"/>
      <c r="AG83" s="391"/>
      <c r="AH83" s="391"/>
      <c r="AI83" s="391"/>
      <c r="AJ83" s="391"/>
      <c r="AK83" s="391"/>
      <c r="AL83" s="392"/>
      <c r="AM83" s="390">
        <f>入力シート!AL74</f>
        <v>0</v>
      </c>
      <c r="AN83" s="391"/>
      <c r="AO83" s="391"/>
      <c r="AP83" s="391"/>
      <c r="AQ83" s="392"/>
      <c r="AR83" s="390"/>
      <c r="AS83" s="391"/>
      <c r="AT83" s="391"/>
      <c r="AU83" s="391"/>
      <c r="AV83" s="391"/>
      <c r="AW83" s="391"/>
      <c r="AX83" s="391"/>
      <c r="AY83" s="391"/>
      <c r="AZ83" s="391"/>
      <c r="BA83" s="407"/>
    </row>
    <row r="84" spans="3:53" ht="15" customHeight="1" x14ac:dyDescent="0.2">
      <c r="C84" s="558"/>
      <c r="D84" s="559"/>
      <c r="E84" s="559"/>
      <c r="F84" s="559"/>
      <c r="G84" s="559"/>
      <c r="H84" s="559"/>
      <c r="I84" s="559"/>
      <c r="J84" s="559"/>
      <c r="K84" s="559"/>
      <c r="L84" s="560"/>
      <c r="M84" s="564" t="s">
        <v>312</v>
      </c>
      <c r="N84" s="565"/>
      <c r="O84" s="566"/>
      <c r="P84" s="570">
        <f>入力シート!O75</f>
        <v>0</v>
      </c>
      <c r="Q84" s="571"/>
      <c r="R84" s="572"/>
      <c r="S84" s="576" t="s">
        <v>313</v>
      </c>
      <c r="T84" s="577"/>
      <c r="U84" s="578"/>
      <c r="V84" s="582">
        <f>入力シート!U75</f>
        <v>0</v>
      </c>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4"/>
    </row>
    <row r="85" spans="3:53" ht="15" customHeight="1" x14ac:dyDescent="0.2">
      <c r="C85" s="561"/>
      <c r="D85" s="562"/>
      <c r="E85" s="562"/>
      <c r="F85" s="562"/>
      <c r="G85" s="562"/>
      <c r="H85" s="562"/>
      <c r="I85" s="562"/>
      <c r="J85" s="562"/>
      <c r="K85" s="562"/>
      <c r="L85" s="563"/>
      <c r="M85" s="567"/>
      <c r="N85" s="568"/>
      <c r="O85" s="569"/>
      <c r="P85" s="573"/>
      <c r="Q85" s="574"/>
      <c r="R85" s="575"/>
      <c r="S85" s="579"/>
      <c r="T85" s="580"/>
      <c r="U85" s="581"/>
      <c r="V85" s="585"/>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7"/>
    </row>
    <row r="86" spans="3:53" ht="12.9" customHeight="1" x14ac:dyDescent="0.2">
      <c r="C86" s="555" t="str">
        <f>入力シート!B77</f>
        <v/>
      </c>
      <c r="D86" s="556"/>
      <c r="E86" s="556"/>
      <c r="F86" s="556"/>
      <c r="G86" s="556"/>
      <c r="H86" s="556"/>
      <c r="I86" s="556"/>
      <c r="J86" s="556"/>
      <c r="K86" s="556"/>
      <c r="L86" s="557"/>
      <c r="M86" s="390" t="s">
        <v>100</v>
      </c>
      <c r="N86" s="391"/>
      <c r="O86" s="391"/>
      <c r="P86" s="391"/>
      <c r="Q86" s="391"/>
      <c r="R86" s="391"/>
      <c r="S86" s="391"/>
      <c r="T86" s="391"/>
      <c r="U86" s="391"/>
      <c r="V86" s="391"/>
      <c r="W86" s="392"/>
      <c r="X86" s="390" t="str">
        <f>入力シート!W77</f>
        <v>入所施設支援費</v>
      </c>
      <c r="Y86" s="391"/>
      <c r="Z86" s="391"/>
      <c r="AA86" s="392"/>
      <c r="AB86" s="390" t="s">
        <v>101</v>
      </c>
      <c r="AC86" s="391"/>
      <c r="AD86" s="391"/>
      <c r="AE86" s="391"/>
      <c r="AF86" s="391"/>
      <c r="AG86" s="391"/>
      <c r="AH86" s="391"/>
      <c r="AI86" s="391"/>
      <c r="AJ86" s="391"/>
      <c r="AK86" s="391"/>
      <c r="AL86" s="392"/>
      <c r="AM86" s="390">
        <f>入力シート!AL77</f>
        <v>0</v>
      </c>
      <c r="AN86" s="391"/>
      <c r="AO86" s="391"/>
      <c r="AP86" s="391"/>
      <c r="AQ86" s="392"/>
      <c r="AR86" s="390"/>
      <c r="AS86" s="391"/>
      <c r="AT86" s="391"/>
      <c r="AU86" s="391"/>
      <c r="AV86" s="391"/>
      <c r="AW86" s="391"/>
      <c r="AX86" s="391"/>
      <c r="AY86" s="391"/>
      <c r="AZ86" s="391"/>
      <c r="BA86" s="407"/>
    </row>
    <row r="87" spans="3:53" ht="15" customHeight="1" x14ac:dyDescent="0.2">
      <c r="C87" s="558"/>
      <c r="D87" s="559"/>
      <c r="E87" s="559"/>
      <c r="F87" s="559"/>
      <c r="G87" s="559"/>
      <c r="H87" s="559"/>
      <c r="I87" s="559"/>
      <c r="J87" s="559"/>
      <c r="K87" s="559"/>
      <c r="L87" s="560"/>
      <c r="M87" s="564" t="s">
        <v>312</v>
      </c>
      <c r="N87" s="565"/>
      <c r="O87" s="566"/>
      <c r="P87" s="570">
        <f>入力シート!O78</f>
        <v>0</v>
      </c>
      <c r="Q87" s="571"/>
      <c r="R87" s="572"/>
      <c r="S87" s="576" t="s">
        <v>313</v>
      </c>
      <c r="T87" s="577"/>
      <c r="U87" s="578"/>
      <c r="V87" s="582">
        <f>入力シート!U78</f>
        <v>0</v>
      </c>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4"/>
    </row>
    <row r="88" spans="3:53" ht="15" customHeight="1" x14ac:dyDescent="0.2">
      <c r="C88" s="561"/>
      <c r="D88" s="562"/>
      <c r="E88" s="562"/>
      <c r="F88" s="562"/>
      <c r="G88" s="562"/>
      <c r="H88" s="562"/>
      <c r="I88" s="562"/>
      <c r="J88" s="562"/>
      <c r="K88" s="562"/>
      <c r="L88" s="563"/>
      <c r="M88" s="567"/>
      <c r="N88" s="568"/>
      <c r="O88" s="569"/>
      <c r="P88" s="573"/>
      <c r="Q88" s="574"/>
      <c r="R88" s="575"/>
      <c r="S88" s="579"/>
      <c r="T88" s="580"/>
      <c r="U88" s="581"/>
      <c r="V88" s="585"/>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7"/>
    </row>
    <row r="89" spans="3:53" ht="12.9" customHeight="1" x14ac:dyDescent="0.2">
      <c r="C89" s="555" t="str">
        <f>入力シート!B80</f>
        <v/>
      </c>
      <c r="D89" s="556"/>
      <c r="E89" s="556"/>
      <c r="F89" s="556"/>
      <c r="G89" s="556"/>
      <c r="H89" s="556"/>
      <c r="I89" s="556"/>
      <c r="J89" s="556"/>
      <c r="K89" s="556"/>
      <c r="L89" s="557"/>
      <c r="M89" s="390" t="s">
        <v>100</v>
      </c>
      <c r="N89" s="391"/>
      <c r="O89" s="391"/>
      <c r="P89" s="391"/>
      <c r="Q89" s="391"/>
      <c r="R89" s="391"/>
      <c r="S89" s="391"/>
      <c r="T89" s="391"/>
      <c r="U89" s="391"/>
      <c r="V89" s="391"/>
      <c r="W89" s="392"/>
      <c r="X89" s="390" t="str">
        <f>入力シート!W80</f>
        <v>入所施設支援費</v>
      </c>
      <c r="Y89" s="391"/>
      <c r="Z89" s="391"/>
      <c r="AA89" s="392"/>
      <c r="AB89" s="390" t="s">
        <v>101</v>
      </c>
      <c r="AC89" s="391"/>
      <c r="AD89" s="391"/>
      <c r="AE89" s="391"/>
      <c r="AF89" s="391"/>
      <c r="AG89" s="391"/>
      <c r="AH89" s="391"/>
      <c r="AI89" s="391"/>
      <c r="AJ89" s="391"/>
      <c r="AK89" s="391"/>
      <c r="AL89" s="392"/>
      <c r="AM89" s="390">
        <f>入力シート!AL80</f>
        <v>0</v>
      </c>
      <c r="AN89" s="391"/>
      <c r="AO89" s="391"/>
      <c r="AP89" s="391"/>
      <c r="AQ89" s="392"/>
      <c r="AR89" s="390"/>
      <c r="AS89" s="391"/>
      <c r="AT89" s="391"/>
      <c r="AU89" s="391"/>
      <c r="AV89" s="391"/>
      <c r="AW89" s="391"/>
      <c r="AX89" s="391"/>
      <c r="AY89" s="391"/>
      <c r="AZ89" s="391"/>
      <c r="BA89" s="407"/>
    </row>
    <row r="90" spans="3:53" ht="15" customHeight="1" x14ac:dyDescent="0.2">
      <c r="C90" s="558"/>
      <c r="D90" s="559"/>
      <c r="E90" s="559"/>
      <c r="F90" s="559"/>
      <c r="G90" s="559"/>
      <c r="H90" s="559"/>
      <c r="I90" s="559"/>
      <c r="J90" s="559"/>
      <c r="K90" s="559"/>
      <c r="L90" s="560"/>
      <c r="M90" s="564" t="s">
        <v>312</v>
      </c>
      <c r="N90" s="565"/>
      <c r="O90" s="566"/>
      <c r="P90" s="570">
        <f>入力シート!O81</f>
        <v>0</v>
      </c>
      <c r="Q90" s="571"/>
      <c r="R90" s="572"/>
      <c r="S90" s="576" t="s">
        <v>313</v>
      </c>
      <c r="T90" s="577"/>
      <c r="U90" s="578"/>
      <c r="V90" s="582">
        <f>入力シート!U81</f>
        <v>0</v>
      </c>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4"/>
    </row>
    <row r="91" spans="3:53" ht="15" customHeight="1" x14ac:dyDescent="0.2">
      <c r="C91" s="561"/>
      <c r="D91" s="562"/>
      <c r="E91" s="562"/>
      <c r="F91" s="562"/>
      <c r="G91" s="562"/>
      <c r="H91" s="562"/>
      <c r="I91" s="562"/>
      <c r="J91" s="562"/>
      <c r="K91" s="562"/>
      <c r="L91" s="563"/>
      <c r="M91" s="567"/>
      <c r="N91" s="568"/>
      <c r="O91" s="569"/>
      <c r="P91" s="573"/>
      <c r="Q91" s="574"/>
      <c r="R91" s="575"/>
      <c r="S91" s="579"/>
      <c r="T91" s="580"/>
      <c r="U91" s="581"/>
      <c r="V91" s="585"/>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586"/>
      <c r="AZ91" s="586"/>
      <c r="BA91" s="587"/>
    </row>
    <row r="92" spans="3:53" ht="12.9" customHeight="1" x14ac:dyDescent="0.2">
      <c r="C92" s="555" t="str">
        <f>入力シート!B83</f>
        <v/>
      </c>
      <c r="D92" s="556"/>
      <c r="E92" s="556"/>
      <c r="F92" s="556"/>
      <c r="G92" s="556"/>
      <c r="H92" s="556"/>
      <c r="I92" s="556"/>
      <c r="J92" s="556"/>
      <c r="K92" s="556"/>
      <c r="L92" s="557"/>
      <c r="M92" s="390" t="s">
        <v>100</v>
      </c>
      <c r="N92" s="391"/>
      <c r="O92" s="391"/>
      <c r="P92" s="391"/>
      <c r="Q92" s="391"/>
      <c r="R92" s="391"/>
      <c r="S92" s="391"/>
      <c r="T92" s="391"/>
      <c r="U92" s="391"/>
      <c r="V92" s="391"/>
      <c r="W92" s="392"/>
      <c r="X92" s="390" t="str">
        <f>入力シート!W83</f>
        <v>入所施設支援費</v>
      </c>
      <c r="Y92" s="391"/>
      <c r="Z92" s="391"/>
      <c r="AA92" s="392"/>
      <c r="AB92" s="390" t="s">
        <v>101</v>
      </c>
      <c r="AC92" s="391"/>
      <c r="AD92" s="391"/>
      <c r="AE92" s="391"/>
      <c r="AF92" s="391"/>
      <c r="AG92" s="391"/>
      <c r="AH92" s="391"/>
      <c r="AI92" s="391"/>
      <c r="AJ92" s="391"/>
      <c r="AK92" s="391"/>
      <c r="AL92" s="392"/>
      <c r="AM92" s="390">
        <f>入力シート!AL83</f>
        <v>0</v>
      </c>
      <c r="AN92" s="391"/>
      <c r="AO92" s="391"/>
      <c r="AP92" s="391"/>
      <c r="AQ92" s="392"/>
      <c r="AR92" s="390"/>
      <c r="AS92" s="391"/>
      <c r="AT92" s="391"/>
      <c r="AU92" s="391"/>
      <c r="AV92" s="391"/>
      <c r="AW92" s="391"/>
      <c r="AX92" s="391"/>
      <c r="AY92" s="391"/>
      <c r="AZ92" s="391"/>
      <c r="BA92" s="407"/>
    </row>
    <row r="93" spans="3:53" ht="15" customHeight="1" x14ac:dyDescent="0.2">
      <c r="C93" s="558"/>
      <c r="D93" s="559"/>
      <c r="E93" s="559"/>
      <c r="F93" s="559"/>
      <c r="G93" s="559"/>
      <c r="H93" s="559"/>
      <c r="I93" s="559"/>
      <c r="J93" s="559"/>
      <c r="K93" s="559"/>
      <c r="L93" s="560"/>
      <c r="M93" s="564" t="s">
        <v>312</v>
      </c>
      <c r="N93" s="565"/>
      <c r="O93" s="566"/>
      <c r="P93" s="570">
        <f>入力シート!O84</f>
        <v>0</v>
      </c>
      <c r="Q93" s="571"/>
      <c r="R93" s="572"/>
      <c r="S93" s="576" t="s">
        <v>313</v>
      </c>
      <c r="T93" s="577"/>
      <c r="U93" s="578"/>
      <c r="V93" s="582">
        <f>入力シート!U84</f>
        <v>0</v>
      </c>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4"/>
    </row>
    <row r="94" spans="3:53" ht="15" customHeight="1" x14ac:dyDescent="0.2">
      <c r="C94" s="561"/>
      <c r="D94" s="562"/>
      <c r="E94" s="562"/>
      <c r="F94" s="562"/>
      <c r="G94" s="562"/>
      <c r="H94" s="562"/>
      <c r="I94" s="562"/>
      <c r="J94" s="562"/>
      <c r="K94" s="562"/>
      <c r="L94" s="563"/>
      <c r="M94" s="567"/>
      <c r="N94" s="568"/>
      <c r="O94" s="569"/>
      <c r="P94" s="573"/>
      <c r="Q94" s="574"/>
      <c r="R94" s="575"/>
      <c r="S94" s="579"/>
      <c r="T94" s="580"/>
      <c r="U94" s="581"/>
      <c r="V94" s="585"/>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7"/>
    </row>
    <row r="95" spans="3:53" ht="12.9" customHeight="1" x14ac:dyDescent="0.2">
      <c r="C95" s="555" t="str">
        <f>入力シート!B86</f>
        <v/>
      </c>
      <c r="D95" s="556"/>
      <c r="E95" s="556"/>
      <c r="F95" s="556"/>
      <c r="G95" s="556"/>
      <c r="H95" s="556"/>
      <c r="I95" s="556"/>
      <c r="J95" s="556"/>
      <c r="K95" s="556"/>
      <c r="L95" s="557"/>
      <c r="M95" s="390" t="s">
        <v>100</v>
      </c>
      <c r="N95" s="391"/>
      <c r="O95" s="391"/>
      <c r="P95" s="391"/>
      <c r="Q95" s="391"/>
      <c r="R95" s="391"/>
      <c r="S95" s="391"/>
      <c r="T95" s="391"/>
      <c r="U95" s="391"/>
      <c r="V95" s="391"/>
      <c r="W95" s="392"/>
      <c r="X95" s="390" t="str">
        <f>入力シート!W86</f>
        <v>入所施設支援費</v>
      </c>
      <c r="Y95" s="391"/>
      <c r="Z95" s="391"/>
      <c r="AA95" s="392"/>
      <c r="AB95" s="390" t="s">
        <v>101</v>
      </c>
      <c r="AC95" s="391"/>
      <c r="AD95" s="391"/>
      <c r="AE95" s="391"/>
      <c r="AF95" s="391"/>
      <c r="AG95" s="391"/>
      <c r="AH95" s="391"/>
      <c r="AI95" s="391"/>
      <c r="AJ95" s="391"/>
      <c r="AK95" s="391"/>
      <c r="AL95" s="392"/>
      <c r="AM95" s="390">
        <f>入力シート!AL86</f>
        <v>0</v>
      </c>
      <c r="AN95" s="391"/>
      <c r="AO95" s="391"/>
      <c r="AP95" s="391"/>
      <c r="AQ95" s="392"/>
      <c r="AR95" s="390"/>
      <c r="AS95" s="391"/>
      <c r="AT95" s="391"/>
      <c r="AU95" s="391"/>
      <c r="AV95" s="391"/>
      <c r="AW95" s="391"/>
      <c r="AX95" s="391"/>
      <c r="AY95" s="391"/>
      <c r="AZ95" s="391"/>
      <c r="BA95" s="407"/>
    </row>
    <row r="96" spans="3:53" ht="15" customHeight="1" x14ac:dyDescent="0.2">
      <c r="C96" s="558"/>
      <c r="D96" s="559"/>
      <c r="E96" s="559"/>
      <c r="F96" s="559"/>
      <c r="G96" s="559"/>
      <c r="H96" s="559"/>
      <c r="I96" s="559"/>
      <c r="J96" s="559"/>
      <c r="K96" s="559"/>
      <c r="L96" s="560"/>
      <c r="M96" s="564" t="s">
        <v>312</v>
      </c>
      <c r="N96" s="565"/>
      <c r="O96" s="566"/>
      <c r="P96" s="570">
        <f>入力シート!O87</f>
        <v>0</v>
      </c>
      <c r="Q96" s="571"/>
      <c r="R96" s="572"/>
      <c r="S96" s="576" t="s">
        <v>313</v>
      </c>
      <c r="T96" s="577"/>
      <c r="U96" s="578"/>
      <c r="V96" s="582">
        <f>入力シート!U87</f>
        <v>0</v>
      </c>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4"/>
    </row>
    <row r="97" spans="2:53" ht="15" customHeight="1" x14ac:dyDescent="0.2">
      <c r="C97" s="561"/>
      <c r="D97" s="562"/>
      <c r="E97" s="562"/>
      <c r="F97" s="562"/>
      <c r="G97" s="562"/>
      <c r="H97" s="562"/>
      <c r="I97" s="562"/>
      <c r="J97" s="562"/>
      <c r="K97" s="562"/>
      <c r="L97" s="563"/>
      <c r="M97" s="567"/>
      <c r="N97" s="568"/>
      <c r="O97" s="569"/>
      <c r="P97" s="573"/>
      <c r="Q97" s="574"/>
      <c r="R97" s="575"/>
      <c r="S97" s="579"/>
      <c r="T97" s="580"/>
      <c r="U97" s="581"/>
      <c r="V97" s="585"/>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7"/>
    </row>
    <row r="98" spans="2:53" ht="12.9" customHeight="1" x14ac:dyDescent="0.2">
      <c r="C98" s="555" t="str">
        <f>入力シート!B89</f>
        <v/>
      </c>
      <c r="D98" s="556"/>
      <c r="E98" s="556"/>
      <c r="F98" s="556"/>
      <c r="G98" s="556"/>
      <c r="H98" s="556"/>
      <c r="I98" s="556"/>
      <c r="J98" s="556"/>
      <c r="K98" s="556"/>
      <c r="L98" s="557"/>
      <c r="M98" s="390" t="s">
        <v>100</v>
      </c>
      <c r="N98" s="391"/>
      <c r="O98" s="391"/>
      <c r="P98" s="391"/>
      <c r="Q98" s="391"/>
      <c r="R98" s="391"/>
      <c r="S98" s="391"/>
      <c r="T98" s="391"/>
      <c r="U98" s="391"/>
      <c r="V98" s="391"/>
      <c r="W98" s="392"/>
      <c r="X98" s="390" t="str">
        <f>入力シート!W89</f>
        <v>入所施設支援費</v>
      </c>
      <c r="Y98" s="391"/>
      <c r="Z98" s="391"/>
      <c r="AA98" s="392"/>
      <c r="AB98" s="390" t="s">
        <v>101</v>
      </c>
      <c r="AC98" s="391"/>
      <c r="AD98" s="391"/>
      <c r="AE98" s="391"/>
      <c r="AF98" s="391"/>
      <c r="AG98" s="391"/>
      <c r="AH98" s="391"/>
      <c r="AI98" s="391"/>
      <c r="AJ98" s="391"/>
      <c r="AK98" s="391"/>
      <c r="AL98" s="392"/>
      <c r="AM98" s="390">
        <f>入力シート!AL89</f>
        <v>0</v>
      </c>
      <c r="AN98" s="391"/>
      <c r="AO98" s="391"/>
      <c r="AP98" s="391"/>
      <c r="AQ98" s="392"/>
      <c r="AR98" s="390"/>
      <c r="AS98" s="391"/>
      <c r="AT98" s="391"/>
      <c r="AU98" s="391"/>
      <c r="AV98" s="391"/>
      <c r="AW98" s="391"/>
      <c r="AX98" s="391"/>
      <c r="AY98" s="391"/>
      <c r="AZ98" s="391"/>
      <c r="BA98" s="407"/>
    </row>
    <row r="99" spans="2:53" ht="15" customHeight="1" x14ac:dyDescent="0.2">
      <c r="C99" s="558"/>
      <c r="D99" s="559"/>
      <c r="E99" s="559"/>
      <c r="F99" s="559"/>
      <c r="G99" s="559"/>
      <c r="H99" s="559"/>
      <c r="I99" s="559"/>
      <c r="J99" s="559"/>
      <c r="K99" s="559"/>
      <c r="L99" s="560"/>
      <c r="M99" s="564" t="s">
        <v>312</v>
      </c>
      <c r="N99" s="565"/>
      <c r="O99" s="566"/>
      <c r="P99" s="570">
        <f>入力シート!O90</f>
        <v>0</v>
      </c>
      <c r="Q99" s="571"/>
      <c r="R99" s="572"/>
      <c r="S99" s="576" t="s">
        <v>313</v>
      </c>
      <c r="T99" s="577"/>
      <c r="U99" s="578"/>
      <c r="V99" s="582">
        <f>入力シート!U90</f>
        <v>0</v>
      </c>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c r="AY99" s="583"/>
      <c r="AZ99" s="583"/>
      <c r="BA99" s="584"/>
    </row>
    <row r="100" spans="2:53" ht="15" customHeight="1" x14ac:dyDescent="0.2">
      <c r="C100" s="561"/>
      <c r="D100" s="562"/>
      <c r="E100" s="562"/>
      <c r="F100" s="562"/>
      <c r="G100" s="562"/>
      <c r="H100" s="562"/>
      <c r="I100" s="562"/>
      <c r="J100" s="562"/>
      <c r="K100" s="562"/>
      <c r="L100" s="563"/>
      <c r="M100" s="567"/>
      <c r="N100" s="568"/>
      <c r="O100" s="569"/>
      <c r="P100" s="573"/>
      <c r="Q100" s="574"/>
      <c r="R100" s="575"/>
      <c r="S100" s="579"/>
      <c r="T100" s="580"/>
      <c r="U100" s="581"/>
      <c r="V100" s="585"/>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7"/>
    </row>
    <row r="101" spans="2:53" ht="12.9" customHeight="1" x14ac:dyDescent="0.2">
      <c r="C101" s="555" t="str">
        <f>入力シート!B92</f>
        <v/>
      </c>
      <c r="D101" s="556"/>
      <c r="E101" s="556"/>
      <c r="F101" s="556"/>
      <c r="G101" s="556"/>
      <c r="H101" s="556"/>
      <c r="I101" s="556"/>
      <c r="J101" s="556"/>
      <c r="K101" s="556"/>
      <c r="L101" s="557"/>
      <c r="M101" s="390" t="s">
        <v>100</v>
      </c>
      <c r="N101" s="391"/>
      <c r="O101" s="391"/>
      <c r="P101" s="391"/>
      <c r="Q101" s="391"/>
      <c r="R101" s="391"/>
      <c r="S101" s="391"/>
      <c r="T101" s="391"/>
      <c r="U101" s="391"/>
      <c r="V101" s="391"/>
      <c r="W101" s="392"/>
      <c r="X101" s="390" t="str">
        <f>入力シート!W92</f>
        <v>入所施設支援費</v>
      </c>
      <c r="Y101" s="391"/>
      <c r="Z101" s="391"/>
      <c r="AA101" s="392"/>
      <c r="AB101" s="390" t="s">
        <v>101</v>
      </c>
      <c r="AC101" s="391"/>
      <c r="AD101" s="391"/>
      <c r="AE101" s="391"/>
      <c r="AF101" s="391"/>
      <c r="AG101" s="391"/>
      <c r="AH101" s="391"/>
      <c r="AI101" s="391"/>
      <c r="AJ101" s="391"/>
      <c r="AK101" s="391"/>
      <c r="AL101" s="392"/>
      <c r="AM101" s="390">
        <f>入力シート!AL92</f>
        <v>0</v>
      </c>
      <c r="AN101" s="391"/>
      <c r="AO101" s="391"/>
      <c r="AP101" s="391"/>
      <c r="AQ101" s="392"/>
      <c r="AR101" s="390"/>
      <c r="AS101" s="391"/>
      <c r="AT101" s="391"/>
      <c r="AU101" s="391"/>
      <c r="AV101" s="391"/>
      <c r="AW101" s="391"/>
      <c r="AX101" s="391"/>
      <c r="AY101" s="391"/>
      <c r="AZ101" s="391"/>
      <c r="BA101" s="407"/>
    </row>
    <row r="102" spans="2:53" ht="15" customHeight="1" x14ac:dyDescent="0.2">
      <c r="C102" s="558"/>
      <c r="D102" s="559"/>
      <c r="E102" s="559"/>
      <c r="F102" s="559"/>
      <c r="G102" s="559"/>
      <c r="H102" s="559"/>
      <c r="I102" s="559"/>
      <c r="J102" s="559"/>
      <c r="K102" s="559"/>
      <c r="L102" s="560"/>
      <c r="M102" s="564" t="s">
        <v>312</v>
      </c>
      <c r="N102" s="565"/>
      <c r="O102" s="566"/>
      <c r="P102" s="570">
        <f>入力シート!O93</f>
        <v>0</v>
      </c>
      <c r="Q102" s="571"/>
      <c r="R102" s="572"/>
      <c r="S102" s="576" t="s">
        <v>313</v>
      </c>
      <c r="T102" s="577"/>
      <c r="U102" s="578"/>
      <c r="V102" s="582">
        <f>入力シート!U93</f>
        <v>0</v>
      </c>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4"/>
    </row>
    <row r="103" spans="2:53" ht="15" customHeight="1" x14ac:dyDescent="0.2">
      <c r="C103" s="561"/>
      <c r="D103" s="562"/>
      <c r="E103" s="562"/>
      <c r="F103" s="562"/>
      <c r="G103" s="562"/>
      <c r="H103" s="562"/>
      <c r="I103" s="562"/>
      <c r="J103" s="562"/>
      <c r="K103" s="562"/>
      <c r="L103" s="563"/>
      <c r="M103" s="567"/>
      <c r="N103" s="568"/>
      <c r="O103" s="569"/>
      <c r="P103" s="573"/>
      <c r="Q103" s="574"/>
      <c r="R103" s="575"/>
      <c r="S103" s="579"/>
      <c r="T103" s="580"/>
      <c r="U103" s="581"/>
      <c r="V103" s="585"/>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7"/>
    </row>
    <row r="104" spans="2:53" ht="12.9" customHeight="1" x14ac:dyDescent="0.2">
      <c r="C104" s="555" t="str">
        <f>入力シート!B95</f>
        <v/>
      </c>
      <c r="D104" s="556"/>
      <c r="E104" s="556"/>
      <c r="F104" s="556"/>
      <c r="G104" s="556"/>
      <c r="H104" s="556"/>
      <c r="I104" s="556"/>
      <c r="J104" s="556"/>
      <c r="K104" s="556"/>
      <c r="L104" s="557"/>
      <c r="M104" s="390" t="s">
        <v>100</v>
      </c>
      <c r="N104" s="391"/>
      <c r="O104" s="391"/>
      <c r="P104" s="391"/>
      <c r="Q104" s="391"/>
      <c r="R104" s="391"/>
      <c r="S104" s="391"/>
      <c r="T104" s="391"/>
      <c r="U104" s="391"/>
      <c r="V104" s="391"/>
      <c r="W104" s="392"/>
      <c r="X104" s="390" t="str">
        <f>入力シート!W95</f>
        <v>入所施設支援費</v>
      </c>
      <c r="Y104" s="391"/>
      <c r="Z104" s="391"/>
      <c r="AA104" s="392"/>
      <c r="AB104" s="390" t="s">
        <v>101</v>
      </c>
      <c r="AC104" s="391"/>
      <c r="AD104" s="391"/>
      <c r="AE104" s="391"/>
      <c r="AF104" s="391"/>
      <c r="AG104" s="391"/>
      <c r="AH104" s="391"/>
      <c r="AI104" s="391"/>
      <c r="AJ104" s="391"/>
      <c r="AK104" s="391"/>
      <c r="AL104" s="392"/>
      <c r="AM104" s="390">
        <f>入力シート!AL95</f>
        <v>0</v>
      </c>
      <c r="AN104" s="391"/>
      <c r="AO104" s="391"/>
      <c r="AP104" s="391"/>
      <c r="AQ104" s="392"/>
      <c r="AR104" s="390"/>
      <c r="AS104" s="391"/>
      <c r="AT104" s="391"/>
      <c r="AU104" s="391"/>
      <c r="AV104" s="391"/>
      <c r="AW104" s="391"/>
      <c r="AX104" s="391"/>
      <c r="AY104" s="391"/>
      <c r="AZ104" s="391"/>
      <c r="BA104" s="407"/>
    </row>
    <row r="105" spans="2:53" ht="15" customHeight="1" x14ac:dyDescent="0.2">
      <c r="C105" s="558"/>
      <c r="D105" s="559"/>
      <c r="E105" s="559"/>
      <c r="F105" s="559"/>
      <c r="G105" s="559"/>
      <c r="H105" s="559"/>
      <c r="I105" s="559"/>
      <c r="J105" s="559"/>
      <c r="K105" s="559"/>
      <c r="L105" s="560"/>
      <c r="M105" s="564" t="s">
        <v>312</v>
      </c>
      <c r="N105" s="565"/>
      <c r="O105" s="566"/>
      <c r="P105" s="570">
        <f>入力シート!O96</f>
        <v>0</v>
      </c>
      <c r="Q105" s="571"/>
      <c r="R105" s="572"/>
      <c r="S105" s="576" t="s">
        <v>313</v>
      </c>
      <c r="T105" s="577"/>
      <c r="U105" s="578"/>
      <c r="V105" s="582">
        <f>入力シート!U96</f>
        <v>0</v>
      </c>
      <c r="W105" s="583"/>
      <c r="X105" s="583"/>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4"/>
    </row>
    <row r="106" spans="2:53" ht="15" customHeight="1" x14ac:dyDescent="0.2">
      <c r="C106" s="561"/>
      <c r="D106" s="562"/>
      <c r="E106" s="562"/>
      <c r="F106" s="562"/>
      <c r="G106" s="562"/>
      <c r="H106" s="562"/>
      <c r="I106" s="562"/>
      <c r="J106" s="562"/>
      <c r="K106" s="562"/>
      <c r="L106" s="563"/>
      <c r="M106" s="567"/>
      <c r="N106" s="568"/>
      <c r="O106" s="569"/>
      <c r="P106" s="573"/>
      <c r="Q106" s="574"/>
      <c r="R106" s="575"/>
      <c r="S106" s="579"/>
      <c r="T106" s="580"/>
      <c r="U106" s="581"/>
      <c r="V106" s="585"/>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6"/>
      <c r="AY106" s="586"/>
      <c r="AZ106" s="586"/>
      <c r="BA106" s="587"/>
    </row>
    <row r="107" spans="2:53" ht="12.9" customHeight="1" x14ac:dyDescent="0.2">
      <c r="C107" s="555" t="str">
        <f>入力シート!B98</f>
        <v/>
      </c>
      <c r="D107" s="556"/>
      <c r="E107" s="556"/>
      <c r="F107" s="556"/>
      <c r="G107" s="556"/>
      <c r="H107" s="556"/>
      <c r="I107" s="556"/>
      <c r="J107" s="556"/>
      <c r="K107" s="556"/>
      <c r="L107" s="557"/>
      <c r="M107" s="390" t="s">
        <v>100</v>
      </c>
      <c r="N107" s="391"/>
      <c r="O107" s="391"/>
      <c r="P107" s="391"/>
      <c r="Q107" s="391"/>
      <c r="R107" s="391"/>
      <c r="S107" s="391"/>
      <c r="T107" s="391"/>
      <c r="U107" s="391"/>
      <c r="V107" s="391"/>
      <c r="W107" s="392"/>
      <c r="X107" s="390" t="str">
        <f>入力シート!W98</f>
        <v>入所施設支援費</v>
      </c>
      <c r="Y107" s="391"/>
      <c r="Z107" s="391"/>
      <c r="AA107" s="392"/>
      <c r="AB107" s="390" t="s">
        <v>101</v>
      </c>
      <c r="AC107" s="391"/>
      <c r="AD107" s="391"/>
      <c r="AE107" s="391"/>
      <c r="AF107" s="391"/>
      <c r="AG107" s="391"/>
      <c r="AH107" s="391"/>
      <c r="AI107" s="391"/>
      <c r="AJ107" s="391"/>
      <c r="AK107" s="391"/>
      <c r="AL107" s="392"/>
      <c r="AM107" s="390">
        <f>入力シート!AL98</f>
        <v>0</v>
      </c>
      <c r="AN107" s="391"/>
      <c r="AO107" s="391"/>
      <c r="AP107" s="391"/>
      <c r="AQ107" s="392"/>
      <c r="AR107" s="390"/>
      <c r="AS107" s="391"/>
      <c r="AT107" s="391"/>
      <c r="AU107" s="391"/>
      <c r="AV107" s="391"/>
      <c r="AW107" s="391"/>
      <c r="AX107" s="391"/>
      <c r="AY107" s="391"/>
      <c r="AZ107" s="391"/>
      <c r="BA107" s="407"/>
    </row>
    <row r="108" spans="2:53" ht="15" customHeight="1" x14ac:dyDescent="0.2">
      <c r="C108" s="558"/>
      <c r="D108" s="559"/>
      <c r="E108" s="559"/>
      <c r="F108" s="559"/>
      <c r="G108" s="559"/>
      <c r="H108" s="559"/>
      <c r="I108" s="559"/>
      <c r="J108" s="559"/>
      <c r="K108" s="559"/>
      <c r="L108" s="560"/>
      <c r="M108" s="564" t="s">
        <v>312</v>
      </c>
      <c r="N108" s="565"/>
      <c r="O108" s="566"/>
      <c r="P108" s="570">
        <f>入力シート!O99</f>
        <v>0</v>
      </c>
      <c r="Q108" s="571"/>
      <c r="R108" s="572"/>
      <c r="S108" s="576" t="s">
        <v>313</v>
      </c>
      <c r="T108" s="577"/>
      <c r="U108" s="578"/>
      <c r="V108" s="582">
        <f>入力シート!U99</f>
        <v>0</v>
      </c>
      <c r="W108" s="583"/>
      <c r="X108" s="583"/>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c r="AY108" s="583"/>
      <c r="AZ108" s="583"/>
      <c r="BA108" s="584"/>
    </row>
    <row r="109" spans="2:53" ht="15" customHeight="1" x14ac:dyDescent="0.2">
      <c r="C109" s="561"/>
      <c r="D109" s="562"/>
      <c r="E109" s="562"/>
      <c r="F109" s="562"/>
      <c r="G109" s="562"/>
      <c r="H109" s="562"/>
      <c r="I109" s="562"/>
      <c r="J109" s="562"/>
      <c r="K109" s="562"/>
      <c r="L109" s="563"/>
      <c r="M109" s="567"/>
      <c r="N109" s="568"/>
      <c r="O109" s="569"/>
      <c r="P109" s="573"/>
      <c r="Q109" s="574"/>
      <c r="R109" s="575"/>
      <c r="S109" s="579"/>
      <c r="T109" s="580"/>
      <c r="U109" s="581"/>
      <c r="V109" s="585"/>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7"/>
    </row>
    <row r="110" spans="2:53" s="56" customFormat="1" ht="4.5" customHeight="1" x14ac:dyDescent="0.2">
      <c r="B110" s="54"/>
    </row>
    <row r="111" spans="2:53" s="56" customFormat="1" ht="15" customHeight="1" x14ac:dyDescent="0.2">
      <c r="B111" s="54" t="s">
        <v>314</v>
      </c>
    </row>
    <row r="112" spans="2:53" s="56" customFormat="1" ht="4.5" customHeight="1" thickBot="1" x14ac:dyDescent="0.25">
      <c r="B112" s="54"/>
    </row>
    <row r="113" spans="2:54" s="56" customFormat="1" ht="50.1" customHeight="1" x14ac:dyDescent="0.2">
      <c r="B113" s="54"/>
      <c r="C113" s="662" t="s">
        <v>315</v>
      </c>
      <c r="D113" s="663"/>
      <c r="E113" s="663"/>
      <c r="F113" s="663"/>
      <c r="G113" s="663"/>
      <c r="H113" s="663"/>
      <c r="I113" s="663"/>
      <c r="J113" s="663"/>
      <c r="K113" s="663"/>
      <c r="L113" s="663"/>
      <c r="M113" s="664">
        <f>入力シート!L178</f>
        <v>0</v>
      </c>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4"/>
      <c r="AZ113" s="664"/>
      <c r="BA113" s="665"/>
    </row>
    <row r="114" spans="2:54" s="56" customFormat="1" ht="50.1" customHeight="1" thickBot="1" x14ac:dyDescent="0.25">
      <c r="B114" s="54"/>
      <c r="C114" s="666" t="s">
        <v>316</v>
      </c>
      <c r="D114" s="667"/>
      <c r="E114" s="667"/>
      <c r="F114" s="667"/>
      <c r="G114" s="667"/>
      <c r="H114" s="667"/>
      <c r="I114" s="667"/>
      <c r="J114" s="667"/>
      <c r="K114" s="667"/>
      <c r="L114" s="667"/>
      <c r="M114" s="668">
        <f>入力シート!L179</f>
        <v>0</v>
      </c>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9"/>
    </row>
    <row r="115" spans="2:54" s="56" customFormat="1" ht="6.75" customHeight="1" x14ac:dyDescent="0.2">
      <c r="B115" s="54"/>
    </row>
    <row r="116" spans="2:54" s="56" customFormat="1" ht="15" customHeight="1" x14ac:dyDescent="0.2">
      <c r="B116" s="54" t="s">
        <v>317</v>
      </c>
    </row>
    <row r="117" spans="2:54" s="56" customFormat="1" ht="5.25" customHeight="1" thickBot="1" x14ac:dyDescent="0.25">
      <c r="B117" s="54"/>
    </row>
    <row r="118" spans="2:54" s="56" customFormat="1" ht="15.9" customHeight="1" x14ac:dyDescent="0.2">
      <c r="B118" s="54"/>
      <c r="C118" s="670" t="s">
        <v>318</v>
      </c>
      <c r="D118" s="671"/>
      <c r="E118" s="671"/>
      <c r="F118" s="671"/>
      <c r="G118" s="671"/>
      <c r="H118" s="671"/>
      <c r="I118" s="671"/>
      <c r="J118" s="671"/>
      <c r="K118" s="671"/>
      <c r="L118" s="671"/>
      <c r="M118" s="671"/>
      <c r="N118" s="671"/>
      <c r="O118" s="671"/>
      <c r="P118" s="671"/>
      <c r="Q118" s="671"/>
      <c r="R118" s="671"/>
      <c r="S118" s="671"/>
      <c r="T118" s="671"/>
      <c r="U118" s="671"/>
      <c r="V118" s="671"/>
      <c r="W118" s="672"/>
      <c r="X118" s="671" t="s">
        <v>319</v>
      </c>
      <c r="Y118" s="671"/>
      <c r="Z118" s="671"/>
      <c r="AA118" s="671"/>
      <c r="AB118" s="671"/>
      <c r="AC118" s="671"/>
      <c r="AD118" s="671"/>
      <c r="AE118" s="671"/>
      <c r="AF118" s="671"/>
      <c r="AG118" s="671"/>
      <c r="AH118" s="671"/>
      <c r="AI118" s="671"/>
      <c r="AJ118" s="671"/>
      <c r="AK118" s="671"/>
      <c r="AL118" s="671"/>
      <c r="AM118" s="671"/>
      <c r="AN118" s="671"/>
      <c r="AO118" s="671"/>
      <c r="AP118" s="671"/>
      <c r="AQ118" s="671"/>
      <c r="AR118" s="673"/>
      <c r="AS118" s="670" t="s">
        <v>320</v>
      </c>
      <c r="AT118" s="671"/>
      <c r="AU118" s="671"/>
      <c r="AV118" s="671"/>
      <c r="AW118" s="671"/>
      <c r="AX118" s="671"/>
      <c r="AY118" s="671"/>
      <c r="AZ118" s="671"/>
      <c r="BA118" s="673"/>
      <c r="BB118" s="54"/>
    </row>
    <row r="119" spans="2:54" s="56" customFormat="1" ht="15.9" customHeight="1" thickBot="1" x14ac:dyDescent="0.25">
      <c r="B119" s="54"/>
      <c r="C119" s="674" t="s">
        <v>321</v>
      </c>
      <c r="D119" s="675"/>
      <c r="E119" s="675"/>
      <c r="F119" s="675"/>
      <c r="G119" s="675"/>
      <c r="H119" s="675"/>
      <c r="I119" s="675"/>
      <c r="J119" s="675"/>
      <c r="K119" s="675"/>
      <c r="L119" s="675"/>
      <c r="M119" s="675"/>
      <c r="N119" s="675"/>
      <c r="O119" s="675"/>
      <c r="P119" s="676"/>
      <c r="Q119" s="675" t="s">
        <v>322</v>
      </c>
      <c r="R119" s="675"/>
      <c r="S119" s="675"/>
      <c r="T119" s="675"/>
      <c r="U119" s="675"/>
      <c r="V119" s="675"/>
      <c r="W119" s="676"/>
      <c r="X119" s="675" t="s">
        <v>321</v>
      </c>
      <c r="Y119" s="675"/>
      <c r="Z119" s="675"/>
      <c r="AA119" s="675"/>
      <c r="AB119" s="675"/>
      <c r="AC119" s="675"/>
      <c r="AD119" s="675"/>
      <c r="AE119" s="675"/>
      <c r="AF119" s="675"/>
      <c r="AG119" s="675"/>
      <c r="AH119" s="675"/>
      <c r="AI119" s="675"/>
      <c r="AJ119" s="675"/>
      <c r="AK119" s="676"/>
      <c r="AL119" s="675" t="s">
        <v>322</v>
      </c>
      <c r="AM119" s="675"/>
      <c r="AN119" s="675"/>
      <c r="AO119" s="675"/>
      <c r="AP119" s="675"/>
      <c r="AQ119" s="675"/>
      <c r="AR119" s="677"/>
      <c r="AS119" s="678"/>
      <c r="AT119" s="679"/>
      <c r="AU119" s="679"/>
      <c r="AV119" s="679"/>
      <c r="AW119" s="679"/>
      <c r="AX119" s="679"/>
      <c r="AY119" s="679"/>
      <c r="AZ119" s="679"/>
      <c r="BA119" s="680"/>
      <c r="BB119" s="54"/>
    </row>
    <row r="120" spans="2:54" s="56" customFormat="1" ht="17.100000000000001" customHeight="1" x14ac:dyDescent="0.2">
      <c r="B120" s="54"/>
      <c r="C120" s="692" t="s">
        <v>323</v>
      </c>
      <c r="D120" s="695" t="s">
        <v>324</v>
      </c>
      <c r="E120" s="696"/>
      <c r="F120" s="696"/>
      <c r="G120" s="696"/>
      <c r="H120" s="696"/>
      <c r="I120" s="696"/>
      <c r="J120" s="696"/>
      <c r="K120" s="696"/>
      <c r="L120" s="696"/>
      <c r="M120" s="696"/>
      <c r="N120" s="696"/>
      <c r="O120" s="696"/>
      <c r="P120" s="697"/>
      <c r="Q120" s="698"/>
      <c r="R120" s="698"/>
      <c r="S120" s="698"/>
      <c r="T120" s="698"/>
      <c r="U120" s="698"/>
      <c r="V120" s="698"/>
      <c r="W120" s="699"/>
      <c r="X120" s="696" t="s">
        <v>325</v>
      </c>
      <c r="Y120" s="696"/>
      <c r="Z120" s="696"/>
      <c r="AA120" s="696"/>
      <c r="AB120" s="696"/>
      <c r="AC120" s="696"/>
      <c r="AD120" s="696"/>
      <c r="AE120" s="696"/>
      <c r="AF120" s="696"/>
      <c r="AG120" s="696"/>
      <c r="AH120" s="696"/>
      <c r="AI120" s="696"/>
      <c r="AJ120" s="696"/>
      <c r="AK120" s="697"/>
      <c r="AL120" s="698"/>
      <c r="AM120" s="698"/>
      <c r="AN120" s="698"/>
      <c r="AO120" s="698"/>
      <c r="AP120" s="698"/>
      <c r="AQ120" s="698"/>
      <c r="AR120" s="700"/>
      <c r="AS120" s="681"/>
      <c r="AT120" s="682"/>
      <c r="AU120" s="682"/>
      <c r="AV120" s="682"/>
      <c r="AW120" s="682"/>
      <c r="AX120" s="682"/>
      <c r="AY120" s="682"/>
      <c r="AZ120" s="682"/>
      <c r="BA120" s="683"/>
      <c r="BB120" s="54"/>
    </row>
    <row r="121" spans="2:54" s="56" customFormat="1" ht="17.100000000000001" customHeight="1" x14ac:dyDescent="0.2">
      <c r="B121" s="54"/>
      <c r="C121" s="693"/>
      <c r="D121" s="656" t="s">
        <v>326</v>
      </c>
      <c r="E121" s="653"/>
      <c r="F121" s="653"/>
      <c r="G121" s="653"/>
      <c r="H121" s="653"/>
      <c r="I121" s="653"/>
      <c r="J121" s="653"/>
      <c r="K121" s="653"/>
      <c r="L121" s="653"/>
      <c r="M121" s="653"/>
      <c r="N121" s="653"/>
      <c r="O121" s="653"/>
      <c r="P121" s="657"/>
      <c r="Q121" s="651"/>
      <c r="R121" s="651"/>
      <c r="S121" s="651"/>
      <c r="T121" s="651"/>
      <c r="U121" s="651"/>
      <c r="V121" s="651"/>
      <c r="W121" s="652"/>
      <c r="X121" s="653" t="s">
        <v>327</v>
      </c>
      <c r="Y121" s="653"/>
      <c r="Z121" s="653"/>
      <c r="AA121" s="653"/>
      <c r="AB121" s="653"/>
      <c r="AC121" s="653"/>
      <c r="AD121" s="653"/>
      <c r="AE121" s="653"/>
      <c r="AF121" s="653"/>
      <c r="AG121" s="653"/>
      <c r="AH121" s="653"/>
      <c r="AI121" s="653"/>
      <c r="AJ121" s="653"/>
      <c r="AK121" s="654"/>
      <c r="AL121" s="651"/>
      <c r="AM121" s="651"/>
      <c r="AN121" s="651"/>
      <c r="AO121" s="651"/>
      <c r="AP121" s="651"/>
      <c r="AQ121" s="651"/>
      <c r="AR121" s="655"/>
      <c r="AS121" s="681"/>
      <c r="AT121" s="682"/>
      <c r="AU121" s="682"/>
      <c r="AV121" s="682"/>
      <c r="AW121" s="682"/>
      <c r="AX121" s="682"/>
      <c r="AY121" s="682"/>
      <c r="AZ121" s="682"/>
      <c r="BA121" s="683"/>
      <c r="BB121" s="54"/>
    </row>
    <row r="122" spans="2:54" s="56" customFormat="1" ht="17.100000000000001" customHeight="1" x14ac:dyDescent="0.2">
      <c r="B122" s="54"/>
      <c r="C122" s="693"/>
      <c r="D122" s="656" t="s">
        <v>328</v>
      </c>
      <c r="E122" s="653"/>
      <c r="F122" s="653"/>
      <c r="G122" s="653"/>
      <c r="H122" s="653"/>
      <c r="I122" s="653"/>
      <c r="J122" s="653"/>
      <c r="K122" s="653"/>
      <c r="L122" s="653"/>
      <c r="M122" s="653"/>
      <c r="N122" s="653"/>
      <c r="O122" s="653"/>
      <c r="P122" s="657"/>
      <c r="Q122" s="651"/>
      <c r="R122" s="651"/>
      <c r="S122" s="651"/>
      <c r="T122" s="651"/>
      <c r="U122" s="651"/>
      <c r="V122" s="651"/>
      <c r="W122" s="652"/>
      <c r="X122" s="653" t="s">
        <v>329</v>
      </c>
      <c r="Y122" s="653"/>
      <c r="Z122" s="653"/>
      <c r="AA122" s="653"/>
      <c r="AB122" s="653"/>
      <c r="AC122" s="653"/>
      <c r="AD122" s="653"/>
      <c r="AE122" s="653"/>
      <c r="AF122" s="653"/>
      <c r="AG122" s="653"/>
      <c r="AH122" s="653"/>
      <c r="AI122" s="653"/>
      <c r="AJ122" s="653"/>
      <c r="AK122" s="657"/>
      <c r="AL122" s="651"/>
      <c r="AM122" s="651"/>
      <c r="AN122" s="651"/>
      <c r="AO122" s="651"/>
      <c r="AP122" s="651"/>
      <c r="AQ122" s="651"/>
      <c r="AR122" s="655"/>
      <c r="AS122" s="681"/>
      <c r="AT122" s="682"/>
      <c r="AU122" s="682"/>
      <c r="AV122" s="682"/>
      <c r="AW122" s="682"/>
      <c r="AX122" s="682"/>
      <c r="AY122" s="682"/>
      <c r="AZ122" s="682"/>
      <c r="BA122" s="683"/>
      <c r="BB122" s="54"/>
    </row>
    <row r="123" spans="2:54" s="56" customFormat="1" ht="17.100000000000001" customHeight="1" thickBot="1" x14ac:dyDescent="0.25">
      <c r="B123" s="54"/>
      <c r="C123" s="694"/>
      <c r="D123" s="87"/>
      <c r="E123" s="87"/>
      <c r="F123" s="87"/>
      <c r="G123" s="87"/>
      <c r="H123" s="87"/>
      <c r="I123" s="87"/>
      <c r="J123" s="87"/>
      <c r="K123" s="87"/>
      <c r="L123" s="87"/>
      <c r="M123" s="87"/>
      <c r="N123" s="87"/>
      <c r="O123" s="87"/>
      <c r="P123" s="88"/>
      <c r="Q123" s="687"/>
      <c r="R123" s="687"/>
      <c r="S123" s="687"/>
      <c r="T123" s="687"/>
      <c r="U123" s="687"/>
      <c r="V123" s="687"/>
      <c r="W123" s="688"/>
      <c r="X123" s="689" t="s">
        <v>330</v>
      </c>
      <c r="Y123" s="689"/>
      <c r="Z123" s="689"/>
      <c r="AA123" s="689"/>
      <c r="AB123" s="689"/>
      <c r="AC123" s="689"/>
      <c r="AD123" s="689"/>
      <c r="AE123" s="689"/>
      <c r="AF123" s="689"/>
      <c r="AG123" s="689"/>
      <c r="AH123" s="689"/>
      <c r="AI123" s="689"/>
      <c r="AJ123" s="689"/>
      <c r="AK123" s="690"/>
      <c r="AL123" s="687"/>
      <c r="AM123" s="687"/>
      <c r="AN123" s="687"/>
      <c r="AO123" s="687"/>
      <c r="AP123" s="687"/>
      <c r="AQ123" s="687"/>
      <c r="AR123" s="691"/>
      <c r="AS123" s="681"/>
      <c r="AT123" s="682"/>
      <c r="AU123" s="682"/>
      <c r="AV123" s="682"/>
      <c r="AW123" s="682"/>
      <c r="AX123" s="682"/>
      <c r="AY123" s="682"/>
      <c r="AZ123" s="682"/>
      <c r="BA123" s="683"/>
      <c r="BB123" s="54"/>
    </row>
    <row r="124" spans="2:54" s="56" customFormat="1" ht="17.100000000000001" customHeight="1" x14ac:dyDescent="0.2">
      <c r="B124" s="54"/>
      <c r="C124" s="641" t="s">
        <v>331</v>
      </c>
      <c r="D124" s="644" t="s">
        <v>324</v>
      </c>
      <c r="E124" s="645"/>
      <c r="F124" s="645"/>
      <c r="G124" s="645"/>
      <c r="H124" s="645"/>
      <c r="I124" s="645"/>
      <c r="J124" s="645"/>
      <c r="K124" s="645"/>
      <c r="L124" s="645"/>
      <c r="M124" s="645"/>
      <c r="N124" s="645"/>
      <c r="O124" s="645"/>
      <c r="P124" s="646"/>
      <c r="Q124" s="647">
        <f>X69</f>
        <v>0</v>
      </c>
      <c r="R124" s="647"/>
      <c r="S124" s="647"/>
      <c r="T124" s="647"/>
      <c r="U124" s="647"/>
      <c r="V124" s="647"/>
      <c r="W124" s="648"/>
      <c r="X124" s="645" t="s">
        <v>332</v>
      </c>
      <c r="Y124" s="645"/>
      <c r="Z124" s="645"/>
      <c r="AA124" s="645"/>
      <c r="AB124" s="645"/>
      <c r="AC124" s="645"/>
      <c r="AD124" s="645"/>
      <c r="AE124" s="645"/>
      <c r="AF124" s="645"/>
      <c r="AG124" s="645"/>
      <c r="AH124" s="645"/>
      <c r="AI124" s="645"/>
      <c r="AJ124" s="645"/>
      <c r="AK124" s="646"/>
      <c r="AL124" s="647">
        <f>SUM(M8)</f>
        <v>0</v>
      </c>
      <c r="AM124" s="647"/>
      <c r="AN124" s="647"/>
      <c r="AO124" s="647"/>
      <c r="AP124" s="647"/>
      <c r="AQ124" s="647"/>
      <c r="AR124" s="649"/>
      <c r="AS124" s="681"/>
      <c r="AT124" s="682"/>
      <c r="AU124" s="682"/>
      <c r="AV124" s="682"/>
      <c r="AW124" s="682"/>
      <c r="AX124" s="682"/>
      <c r="AY124" s="682"/>
      <c r="AZ124" s="682"/>
      <c r="BA124" s="683"/>
      <c r="BB124" s="54"/>
    </row>
    <row r="125" spans="2:54" s="56" customFormat="1" ht="17.100000000000001" customHeight="1" x14ac:dyDescent="0.2">
      <c r="B125" s="54"/>
      <c r="C125" s="642"/>
      <c r="D125" s="650" t="s">
        <v>326</v>
      </c>
      <c r="E125" s="632"/>
      <c r="F125" s="632"/>
      <c r="G125" s="632"/>
      <c r="H125" s="632"/>
      <c r="I125" s="632"/>
      <c r="J125" s="632"/>
      <c r="K125" s="632"/>
      <c r="L125" s="632"/>
      <c r="M125" s="632"/>
      <c r="N125" s="632"/>
      <c r="O125" s="632"/>
      <c r="P125" s="633"/>
      <c r="Q125" s="630">
        <f>AB69</f>
        <v>0</v>
      </c>
      <c r="R125" s="630"/>
      <c r="S125" s="630"/>
      <c r="T125" s="630"/>
      <c r="U125" s="630"/>
      <c r="V125" s="630"/>
      <c r="W125" s="631"/>
      <c r="X125" s="632" t="s">
        <v>333</v>
      </c>
      <c r="Y125" s="632"/>
      <c r="Z125" s="632"/>
      <c r="AA125" s="632"/>
      <c r="AB125" s="632"/>
      <c r="AC125" s="632"/>
      <c r="AD125" s="632"/>
      <c r="AE125" s="632"/>
      <c r="AF125" s="632"/>
      <c r="AG125" s="632"/>
      <c r="AH125" s="632"/>
      <c r="AI125" s="632"/>
      <c r="AJ125" s="632"/>
      <c r="AK125" s="633"/>
      <c r="AL125" s="630">
        <f>SUM(M12:P21)</f>
        <v>0</v>
      </c>
      <c r="AM125" s="630"/>
      <c r="AN125" s="630"/>
      <c r="AO125" s="630"/>
      <c r="AP125" s="630"/>
      <c r="AQ125" s="630"/>
      <c r="AR125" s="634"/>
      <c r="AS125" s="681"/>
      <c r="AT125" s="682"/>
      <c r="AU125" s="682"/>
      <c r="AV125" s="682"/>
      <c r="AW125" s="682"/>
      <c r="AX125" s="682"/>
      <c r="AY125" s="682"/>
      <c r="AZ125" s="682"/>
      <c r="BA125" s="683"/>
      <c r="BB125" s="54"/>
    </row>
    <row r="126" spans="2:54" s="56" customFormat="1" ht="17.100000000000001" customHeight="1" x14ac:dyDescent="0.2">
      <c r="B126" s="54"/>
      <c r="C126" s="642"/>
      <c r="D126" s="650" t="s">
        <v>328</v>
      </c>
      <c r="E126" s="632"/>
      <c r="F126" s="632"/>
      <c r="G126" s="632"/>
      <c r="H126" s="632"/>
      <c r="I126" s="632"/>
      <c r="J126" s="632"/>
      <c r="K126" s="632"/>
      <c r="L126" s="632"/>
      <c r="M126" s="632"/>
      <c r="N126" s="632"/>
      <c r="O126" s="632"/>
      <c r="P126" s="633"/>
      <c r="Q126" s="630"/>
      <c r="R126" s="630"/>
      <c r="S126" s="630"/>
      <c r="T126" s="630"/>
      <c r="U126" s="630"/>
      <c r="V126" s="630"/>
      <c r="W126" s="631"/>
      <c r="X126" s="632" t="s">
        <v>329</v>
      </c>
      <c r="Y126" s="632"/>
      <c r="Z126" s="632"/>
      <c r="AA126" s="632"/>
      <c r="AB126" s="632"/>
      <c r="AC126" s="632"/>
      <c r="AD126" s="632"/>
      <c r="AE126" s="632"/>
      <c r="AF126" s="632"/>
      <c r="AG126" s="632"/>
      <c r="AH126" s="632"/>
      <c r="AI126" s="632"/>
      <c r="AJ126" s="632"/>
      <c r="AK126" s="633"/>
      <c r="AL126" s="630">
        <f>SUM(M24:P44)</f>
        <v>0</v>
      </c>
      <c r="AM126" s="630"/>
      <c r="AN126" s="630"/>
      <c r="AO126" s="630"/>
      <c r="AP126" s="630"/>
      <c r="AQ126" s="630"/>
      <c r="AR126" s="634"/>
      <c r="AS126" s="681"/>
      <c r="AT126" s="682"/>
      <c r="AU126" s="682"/>
      <c r="AV126" s="682"/>
      <c r="AW126" s="682"/>
      <c r="AX126" s="682"/>
      <c r="AY126" s="682"/>
      <c r="AZ126" s="682"/>
      <c r="BA126" s="683"/>
      <c r="BB126" s="54"/>
    </row>
    <row r="127" spans="2:54" s="56" customFormat="1" ht="17.100000000000001" customHeight="1" thickBot="1" x14ac:dyDescent="0.25">
      <c r="B127" s="54"/>
      <c r="C127" s="643"/>
      <c r="D127" s="89"/>
      <c r="E127" s="89"/>
      <c r="F127" s="89"/>
      <c r="G127" s="89"/>
      <c r="H127" s="89"/>
      <c r="I127" s="89"/>
      <c r="J127" s="89"/>
      <c r="K127" s="89"/>
      <c r="L127" s="89"/>
      <c r="M127" s="89"/>
      <c r="N127" s="89"/>
      <c r="O127" s="89"/>
      <c r="P127" s="90"/>
      <c r="Q127" s="635"/>
      <c r="R127" s="635"/>
      <c r="S127" s="635"/>
      <c r="T127" s="635"/>
      <c r="U127" s="635"/>
      <c r="V127" s="635"/>
      <c r="W127" s="636"/>
      <c r="X127" s="637" t="s">
        <v>330</v>
      </c>
      <c r="Y127" s="637"/>
      <c r="Z127" s="637"/>
      <c r="AA127" s="637"/>
      <c r="AB127" s="637"/>
      <c r="AC127" s="637"/>
      <c r="AD127" s="637"/>
      <c r="AE127" s="637"/>
      <c r="AF127" s="637"/>
      <c r="AG127" s="637"/>
      <c r="AH127" s="637"/>
      <c r="AI127" s="637"/>
      <c r="AJ127" s="637"/>
      <c r="AK127" s="638"/>
      <c r="AL127" s="639">
        <f>SUM(M47:P67)</f>
        <v>0</v>
      </c>
      <c r="AM127" s="639"/>
      <c r="AN127" s="639"/>
      <c r="AO127" s="639"/>
      <c r="AP127" s="639"/>
      <c r="AQ127" s="639"/>
      <c r="AR127" s="640"/>
      <c r="AS127" s="684"/>
      <c r="AT127" s="685"/>
      <c r="AU127" s="685"/>
      <c r="AV127" s="685"/>
      <c r="AW127" s="685"/>
      <c r="AX127" s="685"/>
      <c r="AY127" s="685"/>
      <c r="AZ127" s="685"/>
      <c r="BA127" s="686"/>
      <c r="BB127" s="54"/>
    </row>
    <row r="128" spans="2:54" s="56" customFormat="1" ht="15.9" customHeight="1" thickBot="1" x14ac:dyDescent="0.25">
      <c r="B128" s="54"/>
      <c r="C128" s="658" t="s">
        <v>334</v>
      </c>
      <c r="D128" s="659"/>
      <c r="E128" s="659"/>
      <c r="F128" s="659"/>
      <c r="G128" s="659"/>
      <c r="H128" s="659"/>
      <c r="I128" s="659"/>
      <c r="J128" s="659"/>
      <c r="K128" s="659"/>
      <c r="L128" s="659"/>
      <c r="M128" s="659"/>
      <c r="N128" s="659"/>
      <c r="O128" s="659"/>
      <c r="P128" s="660"/>
      <c r="Q128" s="639">
        <f>SUM(Q124:W127)</f>
        <v>0</v>
      </c>
      <c r="R128" s="639"/>
      <c r="S128" s="639"/>
      <c r="T128" s="639"/>
      <c r="U128" s="639"/>
      <c r="V128" s="639"/>
      <c r="W128" s="661"/>
      <c r="X128" s="659" t="s">
        <v>335</v>
      </c>
      <c r="Y128" s="659"/>
      <c r="Z128" s="659"/>
      <c r="AA128" s="659"/>
      <c r="AB128" s="659"/>
      <c r="AC128" s="659"/>
      <c r="AD128" s="659"/>
      <c r="AE128" s="659"/>
      <c r="AF128" s="659"/>
      <c r="AG128" s="659"/>
      <c r="AH128" s="659"/>
      <c r="AI128" s="659"/>
      <c r="AJ128" s="659"/>
      <c r="AK128" s="660"/>
      <c r="AL128" s="639">
        <f>SUM(AL124:AR127)</f>
        <v>0</v>
      </c>
      <c r="AM128" s="639"/>
      <c r="AN128" s="639"/>
      <c r="AO128" s="639"/>
      <c r="AP128" s="639"/>
      <c r="AQ128" s="639"/>
      <c r="AR128" s="640"/>
      <c r="AS128" s="639">
        <f>Q128-AL128</f>
        <v>0</v>
      </c>
      <c r="AT128" s="639"/>
      <c r="AU128" s="639"/>
      <c r="AV128" s="639"/>
      <c r="AW128" s="639"/>
      <c r="AX128" s="639"/>
      <c r="AY128" s="639"/>
      <c r="AZ128" s="639"/>
      <c r="BA128" s="640"/>
      <c r="BB128" s="54"/>
    </row>
    <row r="129" spans="2:53" s="57" customFormat="1" ht="5.25" customHeight="1" x14ac:dyDescent="0.2">
      <c r="C129" s="77"/>
      <c r="D129" s="77"/>
      <c r="E129" s="77"/>
      <c r="F129" s="77"/>
      <c r="G129" s="77"/>
      <c r="H129" s="77"/>
      <c r="I129" s="77"/>
      <c r="J129" s="77"/>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row>
    <row r="130" spans="2:53" ht="15" customHeight="1" x14ac:dyDescent="0.2">
      <c r="B130" s="54" t="s">
        <v>336</v>
      </c>
    </row>
    <row r="131" spans="2:53" s="56" customFormat="1" ht="4.5" customHeight="1" thickBot="1" x14ac:dyDescent="0.25">
      <c r="B131" s="54"/>
    </row>
    <row r="132" spans="2:53" ht="15" customHeight="1" x14ac:dyDescent="0.2">
      <c r="C132" s="623" t="s">
        <v>337</v>
      </c>
      <c r="D132" s="624"/>
      <c r="E132" s="624"/>
      <c r="F132" s="624"/>
      <c r="G132" s="624"/>
      <c r="H132" s="624"/>
      <c r="I132" s="624"/>
      <c r="J132" s="627"/>
      <c r="K132" s="628">
        <f>入力シート!K187</f>
        <v>0</v>
      </c>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8"/>
      <c r="AY132" s="628"/>
      <c r="AZ132" s="628"/>
      <c r="BA132" s="629"/>
    </row>
    <row r="133" spans="2:53" ht="15" customHeight="1" thickBot="1" x14ac:dyDescent="0.25">
      <c r="C133" s="609" t="s">
        <v>338</v>
      </c>
      <c r="D133" s="610"/>
      <c r="E133" s="610"/>
      <c r="F133" s="610"/>
      <c r="G133" s="610"/>
      <c r="H133" s="610"/>
      <c r="I133" s="610"/>
      <c r="J133" s="611"/>
      <c r="K133" s="618">
        <f>入力シート!K188</f>
        <v>0</v>
      </c>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8"/>
      <c r="AY133" s="618"/>
      <c r="AZ133" s="618"/>
      <c r="BA133" s="619"/>
    </row>
    <row r="134" spans="2:53" ht="15" customHeight="1" x14ac:dyDescent="0.2">
      <c r="C134" s="620"/>
      <c r="D134" s="621"/>
      <c r="E134" s="621"/>
      <c r="F134" s="621"/>
      <c r="G134" s="621"/>
      <c r="H134" s="621"/>
      <c r="I134" s="621"/>
      <c r="J134" s="622"/>
      <c r="K134" s="623" t="s">
        <v>339</v>
      </c>
      <c r="L134" s="624"/>
      <c r="M134" s="624"/>
      <c r="N134" s="624"/>
      <c r="O134" s="624"/>
      <c r="P134" s="624"/>
      <c r="Q134" s="624"/>
      <c r="R134" s="625"/>
      <c r="S134" s="626" t="s">
        <v>340</v>
      </c>
      <c r="T134" s="624"/>
      <c r="U134" s="624"/>
      <c r="V134" s="624"/>
      <c r="W134" s="625"/>
      <c r="X134" s="626" t="s">
        <v>341</v>
      </c>
      <c r="Y134" s="624"/>
      <c r="Z134" s="624"/>
      <c r="AA134" s="624"/>
      <c r="AB134" s="625"/>
      <c r="AC134" s="626" t="s">
        <v>342</v>
      </c>
      <c r="AD134" s="624"/>
      <c r="AE134" s="624"/>
      <c r="AF134" s="624"/>
      <c r="AG134" s="624"/>
      <c r="AH134" s="624"/>
      <c r="AI134" s="624"/>
      <c r="AJ134" s="625"/>
      <c r="AK134" s="626" t="s">
        <v>343</v>
      </c>
      <c r="AL134" s="624"/>
      <c r="AM134" s="624"/>
      <c r="AN134" s="624"/>
      <c r="AO134" s="625"/>
      <c r="AP134" s="626" t="s">
        <v>344</v>
      </c>
      <c r="AQ134" s="624"/>
      <c r="AR134" s="624"/>
      <c r="AS134" s="624"/>
      <c r="AT134" s="625"/>
      <c r="AU134" s="624" t="s">
        <v>345</v>
      </c>
      <c r="AV134" s="624"/>
      <c r="AW134" s="624"/>
      <c r="AX134" s="624"/>
      <c r="AY134" s="624"/>
      <c r="AZ134" s="624"/>
      <c r="BA134" s="627"/>
    </row>
    <row r="135" spans="2:53" ht="15" customHeight="1" x14ac:dyDescent="0.2">
      <c r="C135" s="617" t="s">
        <v>346</v>
      </c>
      <c r="D135" s="391"/>
      <c r="E135" s="391"/>
      <c r="F135" s="391"/>
      <c r="G135" s="391"/>
      <c r="H135" s="391"/>
      <c r="I135" s="391"/>
      <c r="J135" s="407"/>
      <c r="K135" s="617">
        <f>入力シート!K190</f>
        <v>0</v>
      </c>
      <c r="L135" s="391"/>
      <c r="M135" s="391"/>
      <c r="N135" s="391"/>
      <c r="O135" s="391"/>
      <c r="P135" s="391"/>
      <c r="Q135" s="391"/>
      <c r="R135" s="392"/>
      <c r="S135" s="390">
        <f>入力シート!S190</f>
        <v>0</v>
      </c>
      <c r="T135" s="391"/>
      <c r="U135" s="391"/>
      <c r="V135" s="391"/>
      <c r="W135" s="392"/>
      <c r="X135" s="390">
        <f>入力シート!X190</f>
        <v>0</v>
      </c>
      <c r="Y135" s="391"/>
      <c r="Z135" s="391"/>
      <c r="AA135" s="391"/>
      <c r="AB135" s="392"/>
      <c r="AC135" s="390">
        <f>入力シート!AC190</f>
        <v>0</v>
      </c>
      <c r="AD135" s="391"/>
      <c r="AE135" s="391"/>
      <c r="AF135" s="391"/>
      <c r="AG135" s="391"/>
      <c r="AH135" s="391"/>
      <c r="AI135" s="391"/>
      <c r="AJ135" s="392"/>
      <c r="AK135" s="390">
        <f>入力シート!AK190</f>
        <v>0</v>
      </c>
      <c r="AL135" s="391"/>
      <c r="AM135" s="391"/>
      <c r="AN135" s="391"/>
      <c r="AO135" s="392"/>
      <c r="AP135" s="390">
        <f>入力シート!AP190</f>
        <v>0</v>
      </c>
      <c r="AQ135" s="391"/>
      <c r="AR135" s="391"/>
      <c r="AS135" s="391"/>
      <c r="AT135" s="392"/>
      <c r="AU135" s="391">
        <f>入力シート!AU190</f>
        <v>0</v>
      </c>
      <c r="AV135" s="391"/>
      <c r="AW135" s="391"/>
      <c r="AX135" s="391"/>
      <c r="AY135" s="391"/>
      <c r="AZ135" s="391"/>
      <c r="BA135" s="407"/>
    </row>
    <row r="136" spans="2:53" ht="15" customHeight="1" thickBot="1" x14ac:dyDescent="0.25">
      <c r="C136" s="609" t="s">
        <v>347</v>
      </c>
      <c r="D136" s="610"/>
      <c r="E136" s="610"/>
      <c r="F136" s="610"/>
      <c r="G136" s="610"/>
      <c r="H136" s="610"/>
      <c r="I136" s="610"/>
      <c r="J136" s="611"/>
      <c r="K136" s="612">
        <f>入力シート!K191</f>
        <v>0</v>
      </c>
      <c r="L136" s="613"/>
      <c r="M136" s="613"/>
      <c r="N136" s="613"/>
      <c r="O136" s="613"/>
      <c r="P136" s="613"/>
      <c r="Q136" s="613"/>
      <c r="R136" s="614"/>
      <c r="S136" s="615">
        <f>入力シート!S191</f>
        <v>0</v>
      </c>
      <c r="T136" s="613"/>
      <c r="U136" s="613"/>
      <c r="V136" s="613"/>
      <c r="W136" s="614"/>
      <c r="X136" s="615">
        <f>入力シート!X191</f>
        <v>0</v>
      </c>
      <c r="Y136" s="613"/>
      <c r="Z136" s="613"/>
      <c r="AA136" s="613"/>
      <c r="AB136" s="614"/>
      <c r="AC136" s="615">
        <f>入力シート!AC191</f>
        <v>0</v>
      </c>
      <c r="AD136" s="613"/>
      <c r="AE136" s="613"/>
      <c r="AF136" s="613"/>
      <c r="AG136" s="613"/>
      <c r="AH136" s="613"/>
      <c r="AI136" s="613"/>
      <c r="AJ136" s="614"/>
      <c r="AK136" s="615">
        <f>入力シート!AK191</f>
        <v>0</v>
      </c>
      <c r="AL136" s="613"/>
      <c r="AM136" s="613"/>
      <c r="AN136" s="613"/>
      <c r="AO136" s="614"/>
      <c r="AP136" s="615">
        <f>入力シート!AP191</f>
        <v>0</v>
      </c>
      <c r="AQ136" s="613"/>
      <c r="AR136" s="613"/>
      <c r="AS136" s="613"/>
      <c r="AT136" s="614"/>
      <c r="AU136" s="613">
        <f>入力シート!AU191</f>
        <v>0</v>
      </c>
      <c r="AV136" s="613"/>
      <c r="AW136" s="613"/>
      <c r="AX136" s="613"/>
      <c r="AY136" s="613"/>
      <c r="AZ136" s="613"/>
      <c r="BA136" s="616"/>
    </row>
  </sheetData>
  <sheetProtection sheet="1" objects="1" scenarios="1" selectLockedCells="1" selectUnlockedCells="1"/>
  <mergeCells count="690">
    <mergeCell ref="AP61:AS61"/>
    <mergeCell ref="D64:L64"/>
    <mergeCell ref="M64:P64"/>
    <mergeCell ref="Q64:W64"/>
    <mergeCell ref="X64:AA64"/>
    <mergeCell ref="AB64:AE64"/>
    <mergeCell ref="AK64:AN64"/>
    <mergeCell ref="AP64:AS64"/>
    <mergeCell ref="D59:L59"/>
    <mergeCell ref="M59:P59"/>
    <mergeCell ref="Q59:W59"/>
    <mergeCell ref="X59:AA59"/>
    <mergeCell ref="AB59:AE59"/>
    <mergeCell ref="AK59:AN59"/>
    <mergeCell ref="AP59:AS59"/>
    <mergeCell ref="D60:L60"/>
    <mergeCell ref="M60:P60"/>
    <mergeCell ref="Q60:W60"/>
    <mergeCell ref="X60:AA60"/>
    <mergeCell ref="AB60:AE60"/>
    <mergeCell ref="AK60:AN60"/>
    <mergeCell ref="AP60:AS60"/>
    <mergeCell ref="D61:L61"/>
    <mergeCell ref="M61:P61"/>
    <mergeCell ref="D62:L62"/>
    <mergeCell ref="M62:P62"/>
    <mergeCell ref="Q62:W62"/>
    <mergeCell ref="X62:AA62"/>
    <mergeCell ref="AB62:AE62"/>
    <mergeCell ref="AK62:AN62"/>
    <mergeCell ref="AP62:AS62"/>
    <mergeCell ref="D63:L63"/>
    <mergeCell ref="M63:P63"/>
    <mergeCell ref="Q63:W63"/>
    <mergeCell ref="X63:AA63"/>
    <mergeCell ref="AB63:AE63"/>
    <mergeCell ref="AK63:AN63"/>
    <mergeCell ref="AP63:AS63"/>
    <mergeCell ref="D50:L50"/>
    <mergeCell ref="M50:P50"/>
    <mergeCell ref="Q50:W50"/>
    <mergeCell ref="X50:AA50"/>
    <mergeCell ref="AB50:AE50"/>
    <mergeCell ref="AK50:AQ50"/>
    <mergeCell ref="AS50:AV50"/>
    <mergeCell ref="AX50:BA50"/>
    <mergeCell ref="D51:L51"/>
    <mergeCell ref="M51:P51"/>
    <mergeCell ref="Q51:W51"/>
    <mergeCell ref="X51:AA51"/>
    <mergeCell ref="AB51:AE51"/>
    <mergeCell ref="AK51:AQ51"/>
    <mergeCell ref="AS51:AV51"/>
    <mergeCell ref="AX51:BA51"/>
    <mergeCell ref="D48:L48"/>
    <mergeCell ref="M48:P48"/>
    <mergeCell ref="Q48:W48"/>
    <mergeCell ref="X48:AA48"/>
    <mergeCell ref="AB48:AE48"/>
    <mergeCell ref="AK48:AQ48"/>
    <mergeCell ref="AS48:AV48"/>
    <mergeCell ref="AX48:BA48"/>
    <mergeCell ref="D49:L49"/>
    <mergeCell ref="M49:P49"/>
    <mergeCell ref="Q49:W49"/>
    <mergeCell ref="X49:AA49"/>
    <mergeCell ref="AB49:AE49"/>
    <mergeCell ref="AK49:AQ49"/>
    <mergeCell ref="AS49:AV49"/>
    <mergeCell ref="AX49:BA49"/>
    <mergeCell ref="AL32:BA32"/>
    <mergeCell ref="D43:L43"/>
    <mergeCell ref="M43:P43"/>
    <mergeCell ref="Q43:T43"/>
    <mergeCell ref="V43:W43"/>
    <mergeCell ref="X43:AA43"/>
    <mergeCell ref="AB43:AE43"/>
    <mergeCell ref="AL43:BA43"/>
    <mergeCell ref="D41:L41"/>
    <mergeCell ref="M41:P41"/>
    <mergeCell ref="Q41:T41"/>
    <mergeCell ref="V41:W41"/>
    <mergeCell ref="X41:AA41"/>
    <mergeCell ref="AB41:AE41"/>
    <mergeCell ref="AL41:BA41"/>
    <mergeCell ref="D42:L42"/>
    <mergeCell ref="M42:P42"/>
    <mergeCell ref="Q42:T42"/>
    <mergeCell ref="V42:W42"/>
    <mergeCell ref="X42:AA42"/>
    <mergeCell ref="AB42:AE42"/>
    <mergeCell ref="AL42:BA42"/>
    <mergeCell ref="D39:L39"/>
    <mergeCell ref="M39:P39"/>
    <mergeCell ref="Q39:T39"/>
    <mergeCell ref="V39:W39"/>
    <mergeCell ref="X39:AA39"/>
    <mergeCell ref="AB39:AE39"/>
    <mergeCell ref="AL39:BA39"/>
    <mergeCell ref="D40:L40"/>
    <mergeCell ref="M40:P40"/>
    <mergeCell ref="Q40:T40"/>
    <mergeCell ref="V40:W40"/>
    <mergeCell ref="X40:AA40"/>
    <mergeCell ref="AB40:AE40"/>
    <mergeCell ref="AL40:BA40"/>
    <mergeCell ref="D38:L38"/>
    <mergeCell ref="M38:P38"/>
    <mergeCell ref="Q38:T38"/>
    <mergeCell ref="V38:W38"/>
    <mergeCell ref="X38:AA38"/>
    <mergeCell ref="AB38:AE38"/>
    <mergeCell ref="AL38:BA38"/>
    <mergeCell ref="AL36:BA36"/>
    <mergeCell ref="D37:L37"/>
    <mergeCell ref="M37:P37"/>
    <mergeCell ref="X37:AA37"/>
    <mergeCell ref="AB37:AE37"/>
    <mergeCell ref="V37:W37"/>
    <mergeCell ref="D32:L32"/>
    <mergeCell ref="M32:P32"/>
    <mergeCell ref="Q32:T32"/>
    <mergeCell ref="V32:W32"/>
    <mergeCell ref="X32:AA32"/>
    <mergeCell ref="AB32:AE32"/>
    <mergeCell ref="D31:L31"/>
    <mergeCell ref="M31:P31"/>
    <mergeCell ref="Q31:T31"/>
    <mergeCell ref="V31:W31"/>
    <mergeCell ref="X31:AA31"/>
    <mergeCell ref="AB31:AE31"/>
    <mergeCell ref="D28:L28"/>
    <mergeCell ref="M28:P28"/>
    <mergeCell ref="Q28:T28"/>
    <mergeCell ref="V28:W28"/>
    <mergeCell ref="X28:AA28"/>
    <mergeCell ref="AB28:AE28"/>
    <mergeCell ref="D30:L30"/>
    <mergeCell ref="M30:P30"/>
    <mergeCell ref="Q30:T30"/>
    <mergeCell ref="V30:W30"/>
    <mergeCell ref="X30:AA30"/>
    <mergeCell ref="AB30:AE30"/>
    <mergeCell ref="D29:L29"/>
    <mergeCell ref="M29:P29"/>
    <mergeCell ref="Q29:T29"/>
    <mergeCell ref="V29:W29"/>
    <mergeCell ref="X29:AA29"/>
    <mergeCell ref="AB29:AE29"/>
    <mergeCell ref="M52:P52"/>
    <mergeCell ref="M53:P53"/>
    <mergeCell ref="M54:P54"/>
    <mergeCell ref="Q47:W47"/>
    <mergeCell ref="Q52:W52"/>
    <mergeCell ref="D55:L55"/>
    <mergeCell ref="Q56:W56"/>
    <mergeCell ref="Q53:W53"/>
    <mergeCell ref="AX56:BA56"/>
    <mergeCell ref="AX54:BA54"/>
    <mergeCell ref="AX55:BA55"/>
    <mergeCell ref="AS47:AV47"/>
    <mergeCell ref="AX47:BA47"/>
    <mergeCell ref="AX52:BA52"/>
    <mergeCell ref="AX53:BA53"/>
    <mergeCell ref="AS52:AV52"/>
    <mergeCell ref="AS53:AV53"/>
    <mergeCell ref="AW47:AW56"/>
    <mergeCell ref="AS56:AV56"/>
    <mergeCell ref="AS54:AV54"/>
    <mergeCell ref="AS55:AV55"/>
    <mergeCell ref="AK52:AQ52"/>
    <mergeCell ref="AK53:AQ53"/>
    <mergeCell ref="AK54:AQ54"/>
    <mergeCell ref="AK55:AQ55"/>
    <mergeCell ref="X46:AA46"/>
    <mergeCell ref="AJ46:AM46"/>
    <mergeCell ref="AN46:AR46"/>
    <mergeCell ref="X55:AA55"/>
    <mergeCell ref="AJ47:AJ56"/>
    <mergeCell ref="AR47:AR56"/>
    <mergeCell ref="AK56:AQ56"/>
    <mergeCell ref="AB56:AE56"/>
    <mergeCell ref="AB52:AE52"/>
    <mergeCell ref="AB53:AE53"/>
    <mergeCell ref="AB54:AE54"/>
    <mergeCell ref="AB55:AE55"/>
    <mergeCell ref="X56:AA56"/>
    <mergeCell ref="X47:AA47"/>
    <mergeCell ref="X52:AA52"/>
    <mergeCell ref="X53:AA53"/>
    <mergeCell ref="X54:AA54"/>
    <mergeCell ref="AS45:AW45"/>
    <mergeCell ref="AX45:BA45"/>
    <mergeCell ref="AX46:BA46"/>
    <mergeCell ref="X26:AA26"/>
    <mergeCell ref="AB26:AE26"/>
    <mergeCell ref="AB44:AE44"/>
    <mergeCell ref="AB45:AE45"/>
    <mergeCell ref="AB47:AE47"/>
    <mergeCell ref="AS46:AW46"/>
    <mergeCell ref="AB46:AE46"/>
    <mergeCell ref="AL35:BA35"/>
    <mergeCell ref="AL37:BA37"/>
    <mergeCell ref="AL33:BA33"/>
    <mergeCell ref="AN45:AR45"/>
    <mergeCell ref="X34:AA34"/>
    <mergeCell ref="AK47:AQ47"/>
    <mergeCell ref="X27:AA27"/>
    <mergeCell ref="AB27:AE27"/>
    <mergeCell ref="AL26:BA26"/>
    <mergeCell ref="AL27:BA27"/>
    <mergeCell ref="AL28:BA28"/>
    <mergeCell ref="AL29:BA29"/>
    <mergeCell ref="AL30:BA30"/>
    <mergeCell ref="AL31:BA31"/>
    <mergeCell ref="AB16:AE16"/>
    <mergeCell ref="AB17:AE17"/>
    <mergeCell ref="Q25:T25"/>
    <mergeCell ref="V25:W25"/>
    <mergeCell ref="Q14:T14"/>
    <mergeCell ref="M14:P14"/>
    <mergeCell ref="AB10:AE10"/>
    <mergeCell ref="AB11:AE11"/>
    <mergeCell ref="Q8:W8"/>
    <mergeCell ref="V15:W15"/>
    <mergeCell ref="Q10:W10"/>
    <mergeCell ref="X10:AA10"/>
    <mergeCell ref="Q12:T12"/>
    <mergeCell ref="Q11:W11"/>
    <mergeCell ref="X11:AA11"/>
    <mergeCell ref="V12:W12"/>
    <mergeCell ref="X8:AA8"/>
    <mergeCell ref="X9:AA9"/>
    <mergeCell ref="V19:W19"/>
    <mergeCell ref="X19:AA19"/>
    <mergeCell ref="AB19:AE19"/>
    <mergeCell ref="AB8:AE8"/>
    <mergeCell ref="AB9:AE9"/>
    <mergeCell ref="AB12:AE12"/>
    <mergeCell ref="AB14:AE14"/>
    <mergeCell ref="AB15:AE15"/>
    <mergeCell ref="M11:P11"/>
    <mergeCell ref="D12:L12"/>
    <mergeCell ref="D15:L15"/>
    <mergeCell ref="AB13:AE13"/>
    <mergeCell ref="M12:P12"/>
    <mergeCell ref="X13:AA13"/>
    <mergeCell ref="X14:AA14"/>
    <mergeCell ref="V14:W14"/>
    <mergeCell ref="C8:L8"/>
    <mergeCell ref="D9:L9"/>
    <mergeCell ref="D10:L10"/>
    <mergeCell ref="M8:P8"/>
    <mergeCell ref="AX13:BA13"/>
    <mergeCell ref="AJ11:AM11"/>
    <mergeCell ref="AX11:BA11"/>
    <mergeCell ref="AN12:AR12"/>
    <mergeCell ref="AS12:AW12"/>
    <mergeCell ref="AX9:BA9"/>
    <mergeCell ref="AX10:BA10"/>
    <mergeCell ref="AJ8:AM8"/>
    <mergeCell ref="AS13:AW13"/>
    <mergeCell ref="C11:L11"/>
    <mergeCell ref="M10:P10"/>
    <mergeCell ref="M13:P13"/>
    <mergeCell ref="AX22:BA22"/>
    <mergeCell ref="AS22:AW22"/>
    <mergeCell ref="AS15:AW15"/>
    <mergeCell ref="AN9:AR9"/>
    <mergeCell ref="AS9:AW9"/>
    <mergeCell ref="AJ12:AM12"/>
    <mergeCell ref="AJ22:AM22"/>
    <mergeCell ref="AN22:AR22"/>
    <mergeCell ref="AJ18:AM18"/>
    <mergeCell ref="AX19:BA19"/>
    <mergeCell ref="AN20:AR20"/>
    <mergeCell ref="AS20:AW20"/>
    <mergeCell ref="AX20:BA20"/>
    <mergeCell ref="AJ19:AM19"/>
    <mergeCell ref="AN19:AR19"/>
    <mergeCell ref="AS19:AW19"/>
    <mergeCell ref="AX21:BA21"/>
    <mergeCell ref="AN11:AR11"/>
    <mergeCell ref="AJ10:AM10"/>
    <mergeCell ref="AN10:AR10"/>
    <mergeCell ref="AS10:AW10"/>
    <mergeCell ref="AS11:AW11"/>
    <mergeCell ref="AJ9:AM9"/>
    <mergeCell ref="AJ14:AM14"/>
    <mergeCell ref="B1:E1"/>
    <mergeCell ref="B2:BB2"/>
    <mergeCell ref="C6:W6"/>
    <mergeCell ref="X6:AI6"/>
    <mergeCell ref="C7:L7"/>
    <mergeCell ref="M7:P7"/>
    <mergeCell ref="Q7:W7"/>
    <mergeCell ref="X7:AA7"/>
    <mergeCell ref="AB7:AE7"/>
    <mergeCell ref="AF7:AI7"/>
    <mergeCell ref="AJ6:BA7"/>
    <mergeCell ref="D44:L44"/>
    <mergeCell ref="M44:P44"/>
    <mergeCell ref="Q44:T44"/>
    <mergeCell ref="V44:W44"/>
    <mergeCell ref="Q45:T45"/>
    <mergeCell ref="Q37:T37"/>
    <mergeCell ref="M34:P34"/>
    <mergeCell ref="M9:P9"/>
    <mergeCell ref="Q9:W9"/>
    <mergeCell ref="V13:W13"/>
    <mergeCell ref="Q13:T13"/>
    <mergeCell ref="D14:L14"/>
    <mergeCell ref="M26:P26"/>
    <mergeCell ref="D26:L26"/>
    <mergeCell ref="D36:L36"/>
    <mergeCell ref="M36:P36"/>
    <mergeCell ref="Q36:T36"/>
    <mergeCell ref="V36:W36"/>
    <mergeCell ref="D35:L35"/>
    <mergeCell ref="M35:P35"/>
    <mergeCell ref="Q35:T35"/>
    <mergeCell ref="V35:W35"/>
    <mergeCell ref="Q26:T26"/>
    <mergeCell ref="D33:L33"/>
    <mergeCell ref="D16:L16"/>
    <mergeCell ref="M16:P16"/>
    <mergeCell ref="Q16:T16"/>
    <mergeCell ref="V16:W16"/>
    <mergeCell ref="X16:AA16"/>
    <mergeCell ref="D17:L17"/>
    <mergeCell ref="M17:P17"/>
    <mergeCell ref="M15:P15"/>
    <mergeCell ref="X12:AA12"/>
    <mergeCell ref="Q15:T15"/>
    <mergeCell ref="Q17:T17"/>
    <mergeCell ref="V17:W17"/>
    <mergeCell ref="X17:AA17"/>
    <mergeCell ref="D13:L13"/>
    <mergeCell ref="X15:AA15"/>
    <mergeCell ref="M33:P33"/>
    <mergeCell ref="Q33:T33"/>
    <mergeCell ref="V33:W33"/>
    <mergeCell ref="X33:AA33"/>
    <mergeCell ref="AB33:AE33"/>
    <mergeCell ref="M18:P18"/>
    <mergeCell ref="AB18:AE18"/>
    <mergeCell ref="AN8:BA8"/>
    <mergeCell ref="AX17:BA17"/>
    <mergeCell ref="AX16:BA16"/>
    <mergeCell ref="AX12:BA12"/>
    <mergeCell ref="AS16:AW16"/>
    <mergeCell ref="AN16:AR16"/>
    <mergeCell ref="AJ16:AM16"/>
    <mergeCell ref="AX18:BA18"/>
    <mergeCell ref="AJ17:AM17"/>
    <mergeCell ref="AN17:AR17"/>
    <mergeCell ref="AS17:AW17"/>
    <mergeCell ref="AN18:AR18"/>
    <mergeCell ref="AS18:AW18"/>
    <mergeCell ref="AX15:BA15"/>
    <mergeCell ref="AX14:BA14"/>
    <mergeCell ref="AJ15:AM15"/>
    <mergeCell ref="AN15:AR15"/>
    <mergeCell ref="C22:L22"/>
    <mergeCell ref="D24:L24"/>
    <mergeCell ref="D27:L27"/>
    <mergeCell ref="M27:P27"/>
    <mergeCell ref="AB24:AE24"/>
    <mergeCell ref="AB25:AE25"/>
    <mergeCell ref="AB22:AE22"/>
    <mergeCell ref="V26:W26"/>
    <mergeCell ref="D25:L25"/>
    <mergeCell ref="M25:P25"/>
    <mergeCell ref="D23:L23"/>
    <mergeCell ref="M23:P23"/>
    <mergeCell ref="Q23:T23"/>
    <mergeCell ref="V23:W23"/>
    <mergeCell ref="X23:AA23"/>
    <mergeCell ref="AB23:AE23"/>
    <mergeCell ref="D18:L18"/>
    <mergeCell ref="V27:W27"/>
    <mergeCell ref="AL24:BA24"/>
    <mergeCell ref="AL25:BA25"/>
    <mergeCell ref="X71:AA71"/>
    <mergeCell ref="AB71:AC71"/>
    <mergeCell ref="AF71:AI71"/>
    <mergeCell ref="AJ71:AK71"/>
    <mergeCell ref="M69:P69"/>
    <mergeCell ref="X69:AA69"/>
    <mergeCell ref="M67:P67"/>
    <mergeCell ref="X67:AA67"/>
    <mergeCell ref="AN71:AX71"/>
    <mergeCell ref="AB67:AE67"/>
    <mergeCell ref="AB68:AE68"/>
    <mergeCell ref="AO58:AO67"/>
    <mergeCell ref="AP58:AS58"/>
    <mergeCell ref="AP65:AS65"/>
    <mergeCell ref="AP66:AS66"/>
    <mergeCell ref="AP67:AS67"/>
    <mergeCell ref="Q58:W58"/>
    <mergeCell ref="AB66:AE66"/>
    <mergeCell ref="Q69:W69"/>
    <mergeCell ref="AB58:AE58"/>
    <mergeCell ref="AB69:AE69"/>
    <mergeCell ref="AF69:AI69"/>
    <mergeCell ref="M45:P45"/>
    <mergeCell ref="Q54:W54"/>
    <mergeCell ref="D57:L57"/>
    <mergeCell ref="D58:L58"/>
    <mergeCell ref="D65:L65"/>
    <mergeCell ref="AJ58:AJ67"/>
    <mergeCell ref="C45:L45"/>
    <mergeCell ref="Q46:W46"/>
    <mergeCell ref="D56:L56"/>
    <mergeCell ref="M55:P55"/>
    <mergeCell ref="D68:L68"/>
    <mergeCell ref="D67:L67"/>
    <mergeCell ref="D66:L66"/>
    <mergeCell ref="D46:L46"/>
    <mergeCell ref="M46:P46"/>
    <mergeCell ref="D47:L47"/>
    <mergeCell ref="D52:L52"/>
    <mergeCell ref="D53:L53"/>
    <mergeCell ref="Q55:W55"/>
    <mergeCell ref="M56:P56"/>
    <mergeCell ref="D54:L54"/>
    <mergeCell ref="M47:P47"/>
    <mergeCell ref="AK58:AN58"/>
    <mergeCell ref="AK65:AN65"/>
    <mergeCell ref="AK66:AN66"/>
    <mergeCell ref="AK67:AN67"/>
    <mergeCell ref="M66:P66"/>
    <mergeCell ref="X66:AA66"/>
    <mergeCell ref="AB57:AE57"/>
    <mergeCell ref="M57:P57"/>
    <mergeCell ref="X57:AA57"/>
    <mergeCell ref="M58:P58"/>
    <mergeCell ref="Q65:W65"/>
    <mergeCell ref="X58:AA58"/>
    <mergeCell ref="M65:P65"/>
    <mergeCell ref="X65:AA65"/>
    <mergeCell ref="AB65:AE65"/>
    <mergeCell ref="X61:AA61"/>
    <mergeCell ref="AB61:AE61"/>
    <mergeCell ref="AK61:AN61"/>
    <mergeCell ref="Q61:W61"/>
    <mergeCell ref="Q34:T34"/>
    <mergeCell ref="V34:W34"/>
    <mergeCell ref="X25:AA25"/>
    <mergeCell ref="X24:AA24"/>
    <mergeCell ref="X36:AA36"/>
    <mergeCell ref="AB36:AE36"/>
    <mergeCell ref="X35:AA35"/>
    <mergeCell ref="AB35:AE35"/>
    <mergeCell ref="AB34:AE34"/>
    <mergeCell ref="Q27:T27"/>
    <mergeCell ref="AF72:AX72"/>
    <mergeCell ref="AY72:AZ72"/>
    <mergeCell ref="C74:BB74"/>
    <mergeCell ref="C79:L79"/>
    <mergeCell ref="M79:BA79"/>
    <mergeCell ref="AL34:BA34"/>
    <mergeCell ref="AJ24:AK33"/>
    <mergeCell ref="AL44:BA44"/>
    <mergeCell ref="AJ35:AK44"/>
    <mergeCell ref="C69:L69"/>
    <mergeCell ref="Q66:W66"/>
    <mergeCell ref="Q67:W67"/>
    <mergeCell ref="Q68:W68"/>
    <mergeCell ref="Q57:W57"/>
    <mergeCell ref="AY71:AZ71"/>
    <mergeCell ref="M68:P68"/>
    <mergeCell ref="X68:AA68"/>
    <mergeCell ref="AJ69:BA69"/>
    <mergeCell ref="AF8:AI68"/>
    <mergeCell ref="AN14:AR14"/>
    <mergeCell ref="AS14:AW14"/>
    <mergeCell ref="AJ13:AM13"/>
    <mergeCell ref="AN13:AR13"/>
    <mergeCell ref="X44:AA44"/>
    <mergeCell ref="C80:L82"/>
    <mergeCell ref="M80:W80"/>
    <mergeCell ref="X80:AA80"/>
    <mergeCell ref="AB80:AL80"/>
    <mergeCell ref="AM80:AQ80"/>
    <mergeCell ref="AR80:BA80"/>
    <mergeCell ref="M81:O82"/>
    <mergeCell ref="P81:R82"/>
    <mergeCell ref="S81:U82"/>
    <mergeCell ref="V81:BA82"/>
    <mergeCell ref="C83:L85"/>
    <mergeCell ref="M83:W83"/>
    <mergeCell ref="X83:AA83"/>
    <mergeCell ref="AB83:AL83"/>
    <mergeCell ref="AM83:AQ83"/>
    <mergeCell ref="AR83:BA83"/>
    <mergeCell ref="M84:O85"/>
    <mergeCell ref="P84:R85"/>
    <mergeCell ref="S84:U85"/>
    <mergeCell ref="V84:BA85"/>
    <mergeCell ref="C86:L88"/>
    <mergeCell ref="M86:W86"/>
    <mergeCell ref="X86:AA86"/>
    <mergeCell ref="AB86:AL86"/>
    <mergeCell ref="AM86:AQ86"/>
    <mergeCell ref="AR86:BA86"/>
    <mergeCell ref="M87:O88"/>
    <mergeCell ref="P87:R88"/>
    <mergeCell ref="S87:U88"/>
    <mergeCell ref="V87:BA88"/>
    <mergeCell ref="C89:L91"/>
    <mergeCell ref="M89:W89"/>
    <mergeCell ref="X89:AA89"/>
    <mergeCell ref="AB89:AL89"/>
    <mergeCell ref="AM89:AQ89"/>
    <mergeCell ref="AR89:BA89"/>
    <mergeCell ref="M90:O91"/>
    <mergeCell ref="P90:R91"/>
    <mergeCell ref="S90:U91"/>
    <mergeCell ref="V90:BA91"/>
    <mergeCell ref="C92:L94"/>
    <mergeCell ref="M92:W92"/>
    <mergeCell ref="X92:AA92"/>
    <mergeCell ref="AB92:AL92"/>
    <mergeCell ref="AM92:AQ92"/>
    <mergeCell ref="AR92:BA92"/>
    <mergeCell ref="M93:O94"/>
    <mergeCell ref="P93:R94"/>
    <mergeCell ref="S93:U94"/>
    <mergeCell ref="V93:BA94"/>
    <mergeCell ref="C95:L97"/>
    <mergeCell ref="M95:W95"/>
    <mergeCell ref="X95:AA95"/>
    <mergeCell ref="AB95:AL95"/>
    <mergeCell ref="AM95:AQ95"/>
    <mergeCell ref="AR95:BA95"/>
    <mergeCell ref="M96:O97"/>
    <mergeCell ref="P96:R97"/>
    <mergeCell ref="S96:U97"/>
    <mergeCell ref="V96:BA97"/>
    <mergeCell ref="C98:L100"/>
    <mergeCell ref="M98:W98"/>
    <mergeCell ref="X98:AA98"/>
    <mergeCell ref="AB98:AL98"/>
    <mergeCell ref="AM98:AQ98"/>
    <mergeCell ref="AR98:BA98"/>
    <mergeCell ref="M99:O100"/>
    <mergeCell ref="P99:R100"/>
    <mergeCell ref="S99:U100"/>
    <mergeCell ref="V99:BA100"/>
    <mergeCell ref="C113:L113"/>
    <mergeCell ref="M113:BA113"/>
    <mergeCell ref="C114:L114"/>
    <mergeCell ref="M114:BA114"/>
    <mergeCell ref="C118:W118"/>
    <mergeCell ref="X118:AR118"/>
    <mergeCell ref="AS118:BA118"/>
    <mergeCell ref="C119:P119"/>
    <mergeCell ref="Q119:W119"/>
    <mergeCell ref="X119:AK119"/>
    <mergeCell ref="AL119:AR119"/>
    <mergeCell ref="AS119:BA127"/>
    <mergeCell ref="Q122:W122"/>
    <mergeCell ref="X122:AK122"/>
    <mergeCell ref="AL122:AR122"/>
    <mergeCell ref="Q123:W123"/>
    <mergeCell ref="X123:AK123"/>
    <mergeCell ref="AL123:AR123"/>
    <mergeCell ref="C120:C123"/>
    <mergeCell ref="D120:P120"/>
    <mergeCell ref="Q120:W120"/>
    <mergeCell ref="X120:AK120"/>
    <mergeCell ref="AL120:AR120"/>
    <mergeCell ref="D121:P121"/>
    <mergeCell ref="Q121:W121"/>
    <mergeCell ref="X121:AK121"/>
    <mergeCell ref="AL121:AR121"/>
    <mergeCell ref="D122:P122"/>
    <mergeCell ref="C128:P128"/>
    <mergeCell ref="Q128:W128"/>
    <mergeCell ref="X128:AK128"/>
    <mergeCell ref="AL128:AR128"/>
    <mergeCell ref="AS128:BA128"/>
    <mergeCell ref="C132:J132"/>
    <mergeCell ref="K132:BA132"/>
    <mergeCell ref="Q126:W126"/>
    <mergeCell ref="X126:AK126"/>
    <mergeCell ref="AL126:AR126"/>
    <mergeCell ref="Q127:W127"/>
    <mergeCell ref="X127:AK127"/>
    <mergeCell ref="AL127:AR127"/>
    <mergeCell ref="C124:C127"/>
    <mergeCell ref="D124:P124"/>
    <mergeCell ref="Q124:W124"/>
    <mergeCell ref="X124:AK124"/>
    <mergeCell ref="AL124:AR124"/>
    <mergeCell ref="D125:P125"/>
    <mergeCell ref="Q125:W125"/>
    <mergeCell ref="X125:AK125"/>
    <mergeCell ref="AL125:AR125"/>
    <mergeCell ref="D126:P126"/>
    <mergeCell ref="C133:J133"/>
    <mergeCell ref="K133:BA133"/>
    <mergeCell ref="C134:J134"/>
    <mergeCell ref="K134:R134"/>
    <mergeCell ref="S134:W134"/>
    <mergeCell ref="X134:AB134"/>
    <mergeCell ref="AC134:AJ134"/>
    <mergeCell ref="AK134:AO134"/>
    <mergeCell ref="AP134:AT134"/>
    <mergeCell ref="AU134:BA134"/>
    <mergeCell ref="AP135:AT135"/>
    <mergeCell ref="AU135:BA135"/>
    <mergeCell ref="C136:J136"/>
    <mergeCell ref="K136:R136"/>
    <mergeCell ref="S136:W136"/>
    <mergeCell ref="X136:AB136"/>
    <mergeCell ref="AC136:AJ136"/>
    <mergeCell ref="AK136:AO136"/>
    <mergeCell ref="AP136:AT136"/>
    <mergeCell ref="AU136:BA136"/>
    <mergeCell ref="C135:J135"/>
    <mergeCell ref="K135:R135"/>
    <mergeCell ref="S135:W135"/>
    <mergeCell ref="X135:AB135"/>
    <mergeCell ref="AC135:AJ135"/>
    <mergeCell ref="AK135:AO135"/>
    <mergeCell ref="D34:L34"/>
    <mergeCell ref="V45:W45"/>
    <mergeCell ref="X45:AA45"/>
    <mergeCell ref="AJ45:AM45"/>
    <mergeCell ref="M24:P24"/>
    <mergeCell ref="Q18:T18"/>
    <mergeCell ref="V18:W18"/>
    <mergeCell ref="X18:AA18"/>
    <mergeCell ref="Q24:T24"/>
    <mergeCell ref="V24:W24"/>
    <mergeCell ref="M22:P22"/>
    <mergeCell ref="Q22:T22"/>
    <mergeCell ref="V22:W22"/>
    <mergeCell ref="X22:AA22"/>
    <mergeCell ref="D20:L20"/>
    <mergeCell ref="M20:P20"/>
    <mergeCell ref="Q20:T20"/>
    <mergeCell ref="V20:W20"/>
    <mergeCell ref="X20:AA20"/>
    <mergeCell ref="AB20:AE20"/>
    <mergeCell ref="AJ20:AM20"/>
    <mergeCell ref="D19:L19"/>
    <mergeCell ref="M19:P19"/>
    <mergeCell ref="Q19:T19"/>
    <mergeCell ref="D21:L21"/>
    <mergeCell ref="M21:P21"/>
    <mergeCell ref="Q21:T21"/>
    <mergeCell ref="V21:W21"/>
    <mergeCell ref="X21:AA21"/>
    <mergeCell ref="AB21:AE21"/>
    <mergeCell ref="AJ21:AM21"/>
    <mergeCell ref="AN21:AR21"/>
    <mergeCell ref="AS21:AW21"/>
    <mergeCell ref="C104:L106"/>
    <mergeCell ref="M104:W104"/>
    <mergeCell ref="X104:AA104"/>
    <mergeCell ref="AB104:AL104"/>
    <mergeCell ref="AM104:AQ104"/>
    <mergeCell ref="AR104:BA104"/>
    <mergeCell ref="M105:O106"/>
    <mergeCell ref="P105:R106"/>
    <mergeCell ref="S105:U106"/>
    <mergeCell ref="V105:BA106"/>
    <mergeCell ref="C107:L109"/>
    <mergeCell ref="M107:W107"/>
    <mergeCell ref="X107:AA107"/>
    <mergeCell ref="AB107:AL107"/>
    <mergeCell ref="AM107:AQ107"/>
    <mergeCell ref="AR107:BA107"/>
    <mergeCell ref="M108:O109"/>
    <mergeCell ref="P108:R109"/>
    <mergeCell ref="S108:U109"/>
    <mergeCell ref="V108:BA109"/>
    <mergeCell ref="C101:L103"/>
    <mergeCell ref="M101:W101"/>
    <mergeCell ref="X101:AA101"/>
    <mergeCell ref="AB101:AL101"/>
    <mergeCell ref="AM101:AQ101"/>
    <mergeCell ref="AR101:BA101"/>
    <mergeCell ref="M102:O103"/>
    <mergeCell ref="P102:R103"/>
    <mergeCell ref="S102:U103"/>
    <mergeCell ref="V102:BA103"/>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2" manualBreakCount="2">
    <brk id="69" min="1" max="53" man="1"/>
    <brk id="110" min="1"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8F7A-E568-40A1-8821-E2F14C5A43F2}">
  <sheetPr>
    <tabColor rgb="FFFFFF00"/>
  </sheetPr>
  <dimension ref="A1:AI41"/>
  <sheetViews>
    <sheetView showZeros="0" view="pageBreakPreview" zoomScaleSheetLayoutView="100" workbookViewId="0">
      <selection activeCell="V23" sqref="V23"/>
    </sheetView>
  </sheetViews>
  <sheetFormatPr defaultColWidth="2.33203125" defaultRowHeight="18.75" customHeight="1" x14ac:dyDescent="0.2"/>
  <cols>
    <col min="1" max="19" width="2.33203125" style="92"/>
    <col min="20" max="20" width="4.33203125" style="92" customWidth="1"/>
    <col min="21" max="21" width="2.33203125" style="92" customWidth="1"/>
    <col min="22" max="16384" width="2.33203125" style="92"/>
  </cols>
  <sheetData>
    <row r="1" spans="1:35" ht="18.75" customHeight="1" x14ac:dyDescent="0.2">
      <c r="A1" s="552" t="s">
        <v>348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831"/>
      <c r="AF1" s="831"/>
      <c r="AG1" s="831"/>
      <c r="AH1" s="831"/>
      <c r="AI1" s="91"/>
    </row>
    <row r="2" spans="1:35" ht="18.75" customHeight="1" x14ac:dyDescent="0.2">
      <c r="Z2" s="834">
        <f>入力シート!F3</f>
        <v>0</v>
      </c>
      <c r="AA2" s="834"/>
      <c r="AB2" s="834"/>
      <c r="AC2" s="834"/>
      <c r="AD2" s="834"/>
      <c r="AE2" s="834"/>
      <c r="AF2" s="834"/>
      <c r="AG2" s="834"/>
      <c r="AH2" s="834"/>
    </row>
    <row r="3" spans="1:35" ht="18.75" customHeight="1" x14ac:dyDescent="0.2">
      <c r="Z3" s="835">
        <f>入力シート!F4</f>
        <v>0</v>
      </c>
      <c r="AA3" s="835"/>
      <c r="AB3" s="835"/>
      <c r="AC3" s="835"/>
      <c r="AD3" s="835"/>
      <c r="AE3" s="835"/>
      <c r="AF3" s="835"/>
      <c r="AG3" s="835"/>
      <c r="AH3" s="835"/>
    </row>
    <row r="4" spans="1:35" ht="18.75" customHeight="1" x14ac:dyDescent="0.2">
      <c r="Z4" s="93"/>
    </row>
    <row r="5" spans="1:35" ht="18.75" customHeight="1" x14ac:dyDescent="0.2">
      <c r="B5" s="94"/>
    </row>
    <row r="6" spans="1:35" ht="18.75" customHeight="1" x14ac:dyDescent="0.2">
      <c r="B6" s="94"/>
    </row>
    <row r="7" spans="1:35" ht="18.75" customHeight="1" x14ac:dyDescent="0.2">
      <c r="B7" s="94"/>
      <c r="C7" s="829" t="s">
        <v>349</v>
      </c>
      <c r="D7" s="829"/>
      <c r="E7" s="829"/>
      <c r="F7" s="829"/>
      <c r="G7" s="829"/>
      <c r="H7" s="829"/>
      <c r="I7" s="829"/>
      <c r="J7" s="829"/>
      <c r="K7" s="829"/>
      <c r="L7" s="829"/>
      <c r="M7" s="829"/>
      <c r="N7" s="829"/>
    </row>
    <row r="8" spans="1:35" ht="18.75" customHeight="1" x14ac:dyDescent="0.2">
      <c r="C8" s="829" t="s">
        <v>250</v>
      </c>
      <c r="D8" s="829"/>
      <c r="E8" s="829"/>
      <c r="F8" s="829"/>
      <c r="G8" s="829"/>
      <c r="H8" s="829"/>
      <c r="I8" s="829"/>
      <c r="J8" s="829"/>
      <c r="K8" s="829"/>
      <c r="L8" s="829"/>
      <c r="M8" s="829"/>
      <c r="N8" s="829"/>
    </row>
    <row r="9" spans="1:35" ht="18.75" customHeight="1" x14ac:dyDescent="0.2">
      <c r="B9" s="94"/>
    </row>
    <row r="10" spans="1:35" ht="18.75" customHeight="1" x14ac:dyDescent="0.2">
      <c r="B10" s="94"/>
    </row>
    <row r="11" spans="1:35" ht="18.75" customHeight="1" x14ac:dyDescent="0.2">
      <c r="R11" s="829" t="s">
        <v>251</v>
      </c>
      <c r="S11" s="829"/>
      <c r="T11" s="829"/>
      <c r="U11" s="839">
        <f>入力シート!F5</f>
        <v>0</v>
      </c>
      <c r="V11" s="840"/>
      <c r="W11" s="840"/>
      <c r="X11" s="840"/>
      <c r="Y11" s="840"/>
      <c r="Z11" s="840"/>
      <c r="AA11" s="840"/>
      <c r="AB11" s="840"/>
      <c r="AC11" s="840"/>
      <c r="AD11" s="840"/>
      <c r="AE11" s="840"/>
      <c r="AF11" s="840"/>
      <c r="AG11" s="840"/>
      <c r="AH11" s="840"/>
    </row>
    <row r="12" spans="1:35" ht="18.75" customHeight="1" x14ac:dyDescent="0.2">
      <c r="B12" s="94"/>
      <c r="R12" s="829" t="s">
        <v>252</v>
      </c>
      <c r="S12" s="829"/>
      <c r="T12" s="829"/>
      <c r="U12" s="841">
        <f>入力シート!F6</f>
        <v>0</v>
      </c>
      <c r="V12" s="841"/>
      <c r="W12" s="841"/>
      <c r="X12" s="841"/>
      <c r="Y12" s="841"/>
      <c r="Z12" s="841"/>
      <c r="AA12" s="841"/>
      <c r="AB12" s="841"/>
      <c r="AC12" s="841"/>
      <c r="AD12" s="841"/>
      <c r="AE12" s="841"/>
      <c r="AF12" s="841"/>
      <c r="AG12" s="841"/>
      <c r="AH12" s="841"/>
    </row>
    <row r="13" spans="1:35" ht="18.75" customHeight="1" x14ac:dyDescent="0.2">
      <c r="B13" s="94"/>
      <c r="R13" s="95"/>
      <c r="S13" s="95"/>
      <c r="T13" s="95"/>
      <c r="U13" s="841"/>
      <c r="V13" s="841"/>
      <c r="W13" s="841"/>
      <c r="X13" s="841"/>
      <c r="Y13" s="841"/>
      <c r="Z13" s="841"/>
      <c r="AA13" s="841"/>
      <c r="AB13" s="841"/>
      <c r="AC13" s="841"/>
      <c r="AD13" s="841"/>
      <c r="AE13" s="841"/>
      <c r="AF13" s="841"/>
      <c r="AG13" s="841"/>
      <c r="AH13" s="841"/>
    </row>
    <row r="14" spans="1:35" ht="18.75" customHeight="1" x14ac:dyDescent="0.2">
      <c r="B14" s="94"/>
      <c r="R14" s="829" t="s">
        <v>253</v>
      </c>
      <c r="S14" s="829"/>
      <c r="T14" s="829"/>
      <c r="U14" s="840">
        <f>入力シート!F7</f>
        <v>0</v>
      </c>
      <c r="V14" s="840"/>
      <c r="W14" s="840"/>
      <c r="X14" s="840"/>
      <c r="Y14" s="840"/>
      <c r="Z14" s="840"/>
      <c r="AA14" s="840"/>
      <c r="AB14" s="840"/>
      <c r="AC14" s="840"/>
      <c r="AD14" s="840"/>
      <c r="AE14" s="840"/>
      <c r="AF14" s="840"/>
      <c r="AG14" s="840"/>
      <c r="AH14" s="840"/>
    </row>
    <row r="15" spans="1:35" ht="18.75" customHeight="1" x14ac:dyDescent="0.2">
      <c r="B15" s="94"/>
      <c r="V15" s="95"/>
      <c r="W15" s="95"/>
      <c r="X15" s="95"/>
      <c r="Y15" s="95"/>
      <c r="Z15" s="95"/>
      <c r="AA15" s="95"/>
      <c r="AB15" s="95"/>
      <c r="AC15" s="95"/>
      <c r="AD15" s="95"/>
      <c r="AE15" s="95"/>
    </row>
    <row r="16" spans="1:35" ht="18.75" customHeight="1" x14ac:dyDescent="0.2">
      <c r="B16" s="94"/>
      <c r="V16" s="95"/>
      <c r="W16" s="95"/>
      <c r="X16" s="95"/>
      <c r="Y16" s="95"/>
      <c r="Z16" s="95"/>
      <c r="AA16" s="95"/>
      <c r="AB16" s="95"/>
      <c r="AC16" s="95"/>
      <c r="AD16" s="95"/>
      <c r="AE16" s="95"/>
    </row>
    <row r="17" spans="2:34" ht="69" customHeight="1" x14ac:dyDescent="0.2">
      <c r="B17" s="836" t="s">
        <v>350</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row>
    <row r="18" spans="2:34" ht="18.75" customHeight="1" x14ac:dyDescent="0.2">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row>
    <row r="19" spans="2:34" ht="18.75" customHeight="1" x14ac:dyDescent="0.2">
      <c r="B19" s="838" t="s">
        <v>351</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row>
    <row r="20" spans="2:34" ht="18.75" customHeight="1" x14ac:dyDescent="0.2">
      <c r="B20" s="838"/>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row>
    <row r="21" spans="2:34" ht="18.75" customHeight="1" x14ac:dyDescent="0.2">
      <c r="B21" s="838"/>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row>
    <row r="22" spans="2:34" ht="18.75" customHeight="1" x14ac:dyDescent="0.2">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row>
    <row r="23" spans="2:34" s="95" customFormat="1" ht="22.5" customHeight="1" x14ac:dyDescent="0.2">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row>
    <row r="24" spans="2:34" ht="18.75" customHeight="1" x14ac:dyDescent="0.2">
      <c r="B24" s="830" t="s">
        <v>352</v>
      </c>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row>
    <row r="25" spans="2:34" ht="18" customHeight="1" x14ac:dyDescent="0.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row>
    <row r="26" spans="2:34" ht="18.75" customHeight="1" x14ac:dyDescent="0.2">
      <c r="B26" s="829" t="s">
        <v>353</v>
      </c>
      <c r="C26" s="829"/>
      <c r="D26" s="829"/>
      <c r="E26" s="829"/>
      <c r="F26" s="829"/>
      <c r="G26" s="829"/>
      <c r="H26" s="829"/>
      <c r="I26" s="829"/>
      <c r="J26" s="829"/>
      <c r="K26" s="829"/>
      <c r="L26" s="829"/>
      <c r="M26" s="831" t="s">
        <v>354</v>
      </c>
      <c r="N26" s="831"/>
      <c r="O26" s="832">
        <f>'別紙 (2)'!M69</f>
        <v>0</v>
      </c>
      <c r="P26" s="832"/>
      <c r="Q26" s="832"/>
      <c r="R26" s="832"/>
      <c r="S26" s="832"/>
      <c r="T26" s="832"/>
      <c r="U26" s="832"/>
      <c r="V26" s="99" t="s">
        <v>355</v>
      </c>
      <c r="W26" s="99"/>
      <c r="X26" s="99"/>
      <c r="Y26" s="99"/>
      <c r="Z26" s="99"/>
      <c r="AA26" s="99"/>
      <c r="AB26" s="99"/>
      <c r="AC26" s="99"/>
      <c r="AD26" s="99"/>
      <c r="AE26" s="99"/>
      <c r="AF26" s="99"/>
      <c r="AG26" s="99"/>
      <c r="AH26" s="99"/>
    </row>
    <row r="27" spans="2:34" ht="18.75" customHeight="1" x14ac:dyDescent="0.2">
      <c r="B27" s="829" t="s">
        <v>356</v>
      </c>
      <c r="C27" s="829"/>
      <c r="D27" s="829"/>
      <c r="E27" s="829"/>
      <c r="F27" s="829"/>
      <c r="G27" s="829"/>
      <c r="H27" s="829"/>
      <c r="I27" s="829"/>
      <c r="J27" s="829"/>
      <c r="K27" s="829"/>
      <c r="L27" s="829"/>
      <c r="M27" s="831" t="s">
        <v>261</v>
      </c>
      <c r="N27" s="831"/>
      <c r="O27" s="833">
        <f>'別紙 (2)'!X69</f>
        <v>0</v>
      </c>
      <c r="P27" s="833"/>
      <c r="Q27" s="833"/>
      <c r="R27" s="833"/>
      <c r="S27" s="833"/>
      <c r="T27" s="833"/>
      <c r="U27" s="833"/>
      <c r="V27" s="100" t="s">
        <v>355</v>
      </c>
      <c r="W27" s="100"/>
      <c r="X27" s="100"/>
      <c r="Y27" s="100"/>
      <c r="Z27" s="100"/>
      <c r="AA27" s="100"/>
      <c r="AB27" s="100"/>
      <c r="AC27" s="100"/>
      <c r="AD27" s="100"/>
      <c r="AE27" s="100"/>
      <c r="AF27" s="100"/>
      <c r="AG27" s="100"/>
      <c r="AH27" s="100"/>
    </row>
    <row r="28" spans="2:34" ht="18.75" customHeight="1" x14ac:dyDescent="0.2">
      <c r="B28" s="829" t="s">
        <v>357</v>
      </c>
      <c r="C28" s="829"/>
      <c r="D28" s="829"/>
      <c r="E28" s="829"/>
      <c r="F28" s="829"/>
      <c r="G28" s="829"/>
      <c r="H28" s="829"/>
      <c r="I28" s="829"/>
      <c r="J28" s="829"/>
      <c r="K28" s="829"/>
      <c r="L28" s="829"/>
      <c r="M28" s="829"/>
      <c r="N28" s="829"/>
      <c r="O28" s="830" t="s">
        <v>358</v>
      </c>
      <c r="P28" s="830"/>
      <c r="Q28" s="830"/>
      <c r="R28" s="830"/>
      <c r="S28" s="830"/>
      <c r="T28" s="830"/>
      <c r="U28" s="830"/>
      <c r="V28" s="830"/>
      <c r="W28" s="830"/>
      <c r="X28" s="830"/>
      <c r="Y28" s="830"/>
      <c r="Z28" s="830"/>
      <c r="AA28" s="830"/>
      <c r="AB28" s="830"/>
      <c r="AC28" s="830"/>
      <c r="AD28" s="830"/>
      <c r="AE28" s="830"/>
      <c r="AF28" s="830"/>
      <c r="AG28" s="830"/>
      <c r="AH28" s="830"/>
    </row>
    <row r="29" spans="2:34" ht="18" customHeight="1" x14ac:dyDescent="0.2">
      <c r="B29" s="831" t="s">
        <v>359</v>
      </c>
      <c r="C29" s="831"/>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row>
    <row r="30" spans="2:34" ht="18.75" customHeight="1" x14ac:dyDescent="0.2">
      <c r="B30" s="829" t="s">
        <v>360</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row>
    <row r="31" spans="2:34" ht="18.75" customHeight="1" x14ac:dyDescent="0.2">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row>
    <row r="32" spans="2:34" ht="18.75" customHeight="1" x14ac:dyDescent="0.2">
      <c r="B32" s="829"/>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row>
    <row r="33" spans="2:34" ht="18.75" customHeight="1" x14ac:dyDescent="0.2">
      <c r="B33" s="829"/>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row>
    <row r="34" spans="2:34" ht="18.75" customHeight="1" x14ac:dyDescent="0.2">
      <c r="B34" s="829"/>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row>
    <row r="35" spans="2:34" ht="18.75" customHeight="1" x14ac:dyDescent="0.2">
      <c r="B35" s="101" t="s">
        <v>361</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2:34" ht="18.75" customHeight="1" x14ac:dyDescent="0.2">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2:34" ht="18.75" customHeight="1" x14ac:dyDescent="0.2">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2:34" ht="18.75" customHeight="1" x14ac:dyDescent="0.2">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2:34" ht="18.75" customHeight="1" x14ac:dyDescent="0.2">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2:34" ht="18.75" customHeight="1" x14ac:dyDescent="0.2">
      <c r="B40" s="94"/>
    </row>
    <row r="41" spans="2:34" ht="18.75" customHeight="1" x14ac:dyDescent="0.2">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sheetData>
  <sheetProtection sheet="1" objects="1" scenarios="1"/>
  <protectedRanges>
    <protectedRange sqref="B19:AH22" name="範囲1"/>
  </protectedRanges>
  <mergeCells count="29">
    <mergeCell ref="B17:AH17"/>
    <mergeCell ref="C8:N8"/>
    <mergeCell ref="B19:AH22"/>
    <mergeCell ref="R11:T11"/>
    <mergeCell ref="U11:AH11"/>
    <mergeCell ref="R12:T12"/>
    <mergeCell ref="U12:AH13"/>
    <mergeCell ref="R14:T14"/>
    <mergeCell ref="U14:AH14"/>
    <mergeCell ref="A1:AD1"/>
    <mergeCell ref="AE1:AH1"/>
    <mergeCell ref="Z2:AH2"/>
    <mergeCell ref="Z3:AH3"/>
    <mergeCell ref="C7:N7"/>
    <mergeCell ref="B24:AH24"/>
    <mergeCell ref="B26:L26"/>
    <mergeCell ref="M26:N26"/>
    <mergeCell ref="O26:U26"/>
    <mergeCell ref="B27:L27"/>
    <mergeCell ref="M27:N27"/>
    <mergeCell ref="O27:U27"/>
    <mergeCell ref="B32:AH32"/>
    <mergeCell ref="B33:AH33"/>
    <mergeCell ref="B34:AH34"/>
    <mergeCell ref="B28:N28"/>
    <mergeCell ref="O28:AH28"/>
    <mergeCell ref="B29:AH29"/>
    <mergeCell ref="B30:AH30"/>
    <mergeCell ref="B31:AH31"/>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2584-1F04-4BAC-9C48-EEACBF183ADF}">
  <sheetPr>
    <tabColor theme="0" tint="-0.499984740745262"/>
  </sheetPr>
  <dimension ref="A1:BB136"/>
  <sheetViews>
    <sheetView showZeros="0" view="pageBreakPreview" zoomScaleNormal="100" zoomScaleSheetLayoutView="100" workbookViewId="0">
      <selection activeCell="M9" sqref="M9:P9"/>
    </sheetView>
  </sheetViews>
  <sheetFormatPr defaultColWidth="2.33203125" defaultRowHeight="15" customHeight="1" x14ac:dyDescent="0.2"/>
  <cols>
    <col min="1" max="1" width="2.21875" style="54" customWidth="1"/>
    <col min="2" max="27" width="2.33203125" style="54"/>
    <col min="28" max="28" width="3" style="54" bestFit="1" customWidth="1"/>
    <col min="29" max="29" width="2.33203125" style="54"/>
    <col min="30" max="30" width="2.77734375" style="54" customWidth="1"/>
    <col min="31" max="35" width="2.33203125" style="54"/>
    <col min="36" max="37" width="2.33203125" style="54" customWidth="1"/>
    <col min="38" max="38" width="2.77734375" style="54" customWidth="1"/>
    <col min="39" max="39" width="2.33203125" style="54" customWidth="1"/>
    <col min="40" max="52" width="2.33203125" style="54"/>
    <col min="53" max="53" width="2.77734375" style="54" customWidth="1"/>
    <col min="54" max="16384" width="2.33203125" style="54"/>
  </cols>
  <sheetData>
    <row r="1" spans="1:54" ht="15" customHeight="1" x14ac:dyDescent="0.2">
      <c r="B1" s="788" t="s">
        <v>270</v>
      </c>
      <c r="C1" s="788"/>
      <c r="D1" s="788"/>
      <c r="E1" s="788"/>
      <c r="F1" s="55"/>
    </row>
    <row r="2" spans="1:54" ht="22.5" customHeight="1" x14ac:dyDescent="0.2">
      <c r="B2" s="857" t="s">
        <v>362</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row>
    <row r="3" spans="1:54" ht="7.5" customHeight="1" x14ac:dyDescent="0.2"/>
    <row r="4" spans="1:54" s="56" customFormat="1" ht="13.5" customHeight="1" x14ac:dyDescent="0.2">
      <c r="B4" s="54" t="s">
        <v>363</v>
      </c>
    </row>
    <row r="5" spans="1:54" s="56" customFormat="1" ht="4.5" customHeight="1" thickBot="1" x14ac:dyDescent="0.25">
      <c r="B5" s="54"/>
    </row>
    <row r="6" spans="1:54" ht="13.5" customHeight="1" x14ac:dyDescent="0.2">
      <c r="C6" s="790" t="s">
        <v>273</v>
      </c>
      <c r="D6" s="791"/>
      <c r="E6" s="791"/>
      <c r="F6" s="791"/>
      <c r="G6" s="791"/>
      <c r="H6" s="791"/>
      <c r="I6" s="791"/>
      <c r="J6" s="791"/>
      <c r="K6" s="791"/>
      <c r="L6" s="791"/>
      <c r="M6" s="791"/>
      <c r="N6" s="791"/>
      <c r="O6" s="791"/>
      <c r="P6" s="791"/>
      <c r="Q6" s="791"/>
      <c r="R6" s="791"/>
      <c r="S6" s="791"/>
      <c r="T6" s="791"/>
      <c r="U6" s="791"/>
      <c r="V6" s="791"/>
      <c r="W6" s="792"/>
      <c r="X6" s="793" t="s">
        <v>274</v>
      </c>
      <c r="Y6" s="794"/>
      <c r="Z6" s="794"/>
      <c r="AA6" s="794"/>
      <c r="AB6" s="794"/>
      <c r="AC6" s="794"/>
      <c r="AD6" s="794"/>
      <c r="AE6" s="794"/>
      <c r="AF6" s="794"/>
      <c r="AG6" s="794"/>
      <c r="AH6" s="794"/>
      <c r="AI6" s="795"/>
      <c r="AJ6" s="793" t="s">
        <v>275</v>
      </c>
      <c r="AK6" s="794"/>
      <c r="AL6" s="794"/>
      <c r="AM6" s="794"/>
      <c r="AN6" s="794"/>
      <c r="AO6" s="794"/>
      <c r="AP6" s="794"/>
      <c r="AQ6" s="794"/>
      <c r="AR6" s="794"/>
      <c r="AS6" s="794"/>
      <c r="AT6" s="794"/>
      <c r="AU6" s="794"/>
      <c r="AV6" s="794"/>
      <c r="AW6" s="794"/>
      <c r="AX6" s="794"/>
      <c r="AY6" s="794"/>
      <c r="AZ6" s="794"/>
      <c r="BA6" s="803"/>
    </row>
    <row r="7" spans="1:54" ht="13.5" customHeight="1" x14ac:dyDescent="0.2">
      <c r="C7" s="796" t="s">
        <v>276</v>
      </c>
      <c r="D7" s="221"/>
      <c r="E7" s="221"/>
      <c r="F7" s="221"/>
      <c r="G7" s="221"/>
      <c r="H7" s="221"/>
      <c r="I7" s="221"/>
      <c r="J7" s="221"/>
      <c r="K7" s="221"/>
      <c r="L7" s="222"/>
      <c r="M7" s="220" t="s">
        <v>277</v>
      </c>
      <c r="N7" s="221"/>
      <c r="O7" s="221"/>
      <c r="P7" s="222"/>
      <c r="Q7" s="797" t="s">
        <v>278</v>
      </c>
      <c r="R7" s="798"/>
      <c r="S7" s="798"/>
      <c r="T7" s="798"/>
      <c r="U7" s="798"/>
      <c r="V7" s="798"/>
      <c r="W7" s="799"/>
      <c r="X7" s="800" t="s">
        <v>279</v>
      </c>
      <c r="Y7" s="801"/>
      <c r="Z7" s="801"/>
      <c r="AA7" s="802"/>
      <c r="AB7" s="220" t="s">
        <v>280</v>
      </c>
      <c r="AC7" s="221"/>
      <c r="AD7" s="221"/>
      <c r="AE7" s="222"/>
      <c r="AF7" s="220" t="s">
        <v>281</v>
      </c>
      <c r="AG7" s="221"/>
      <c r="AH7" s="221"/>
      <c r="AI7" s="222"/>
      <c r="AJ7" s="798"/>
      <c r="AK7" s="798"/>
      <c r="AL7" s="798"/>
      <c r="AM7" s="798"/>
      <c r="AN7" s="798"/>
      <c r="AO7" s="798"/>
      <c r="AP7" s="798"/>
      <c r="AQ7" s="798"/>
      <c r="AR7" s="798"/>
      <c r="AS7" s="798"/>
      <c r="AT7" s="798"/>
      <c r="AU7" s="798"/>
      <c r="AV7" s="798"/>
      <c r="AW7" s="798"/>
      <c r="AX7" s="798"/>
      <c r="AY7" s="798"/>
      <c r="AZ7" s="798"/>
      <c r="BA7" s="804"/>
    </row>
    <row r="8" spans="1:54" s="57" customFormat="1" ht="13.5" customHeight="1" x14ac:dyDescent="0.2">
      <c r="C8" s="810" t="s">
        <v>282</v>
      </c>
      <c r="D8" s="811"/>
      <c r="E8" s="811"/>
      <c r="F8" s="811"/>
      <c r="G8" s="811"/>
      <c r="H8" s="811"/>
      <c r="I8" s="811"/>
      <c r="J8" s="811"/>
      <c r="K8" s="811"/>
      <c r="L8" s="812"/>
      <c r="M8" s="814" t="str">
        <f>IF(SUM(入力シート!K34:AB41)=0,"",入力シート!AC42)</f>
        <v/>
      </c>
      <c r="N8" s="815"/>
      <c r="O8" s="815"/>
      <c r="P8" s="816"/>
      <c r="Q8" s="823" t="s">
        <v>364</v>
      </c>
      <c r="R8" s="822"/>
      <c r="S8" s="822"/>
      <c r="T8" s="822"/>
      <c r="U8" s="822"/>
      <c r="V8" s="822"/>
      <c r="W8" s="822"/>
      <c r="X8" s="814" t="str">
        <f>IF(M8="","",IF(($M$69-(SUM(入力シート!$AS$150:$AV$159,入力シート!$AS$164:$AV$173)))&gt;(入力シート!$T$12/入力シート!$BC$15),入力シート!$T$12*(入力シート!AC42/($M$69-(SUM(入力シート!$AS$150:$AV$159,入力シート!$AS$164:$AV$173)))),入力シート!AC42*入力シート!$BC$15))</f>
        <v/>
      </c>
      <c r="Y8" s="815"/>
      <c r="Z8" s="815"/>
      <c r="AA8" s="816"/>
      <c r="AB8" s="814" t="str">
        <f>IFERROR(M8-X8,"")</f>
        <v/>
      </c>
      <c r="AC8" s="815"/>
      <c r="AD8" s="815"/>
      <c r="AE8" s="816"/>
      <c r="AF8" s="730"/>
      <c r="AG8" s="731"/>
      <c r="AH8" s="731"/>
      <c r="AI8" s="732"/>
      <c r="AJ8" s="822" t="s">
        <v>284</v>
      </c>
      <c r="AK8" s="822"/>
      <c r="AL8" s="822"/>
      <c r="AM8" s="822"/>
      <c r="AN8" s="779" t="str">
        <f>IF(入力シート!AC42=0,"",入力シート!Y30&amp;"人")</f>
        <v/>
      </c>
      <c r="AO8" s="779"/>
      <c r="AP8" s="779"/>
      <c r="AQ8" s="779"/>
      <c r="AR8" s="779"/>
      <c r="AS8" s="779"/>
      <c r="AT8" s="779"/>
      <c r="AU8" s="779"/>
      <c r="AV8" s="779"/>
      <c r="AW8" s="779"/>
      <c r="AX8" s="779"/>
      <c r="AY8" s="779"/>
      <c r="AZ8" s="779"/>
      <c r="BA8" s="780"/>
    </row>
    <row r="9" spans="1:54" s="57" customFormat="1" ht="13.5" customHeight="1" x14ac:dyDescent="0.2">
      <c r="A9" s="57">
        <v>1</v>
      </c>
      <c r="C9" s="59"/>
      <c r="D9" s="787"/>
      <c r="E9" s="787"/>
      <c r="F9" s="787"/>
      <c r="G9" s="787"/>
      <c r="H9" s="787"/>
      <c r="I9" s="787"/>
      <c r="J9" s="787"/>
      <c r="K9" s="787"/>
      <c r="L9" s="813"/>
      <c r="M9" s="783"/>
      <c r="N9" s="784"/>
      <c r="O9" s="784"/>
      <c r="P9" s="785"/>
      <c r="Q9" s="786"/>
      <c r="R9" s="787"/>
      <c r="S9" s="787"/>
      <c r="T9" s="787"/>
      <c r="U9" s="787"/>
      <c r="V9" s="787"/>
      <c r="W9" s="787"/>
      <c r="X9" s="783"/>
      <c r="Y9" s="784"/>
      <c r="Z9" s="784"/>
      <c r="AA9" s="785"/>
      <c r="AB9" s="590"/>
      <c r="AC9" s="591"/>
      <c r="AD9" s="591"/>
      <c r="AE9" s="592"/>
      <c r="AF9" s="733"/>
      <c r="AG9" s="734"/>
      <c r="AH9" s="734"/>
      <c r="AI9" s="735"/>
      <c r="AJ9" s="809"/>
      <c r="AK9" s="809"/>
      <c r="AL9" s="809"/>
      <c r="AM9" s="809"/>
      <c r="AN9" s="787"/>
      <c r="AO9" s="787"/>
      <c r="AP9" s="787"/>
      <c r="AQ9" s="787"/>
      <c r="AR9" s="787"/>
      <c r="AS9" s="787"/>
      <c r="AT9" s="787"/>
      <c r="AU9" s="787"/>
      <c r="AV9" s="787"/>
      <c r="AW9" s="787"/>
      <c r="AX9" s="787"/>
      <c r="AY9" s="787"/>
      <c r="AZ9" s="787"/>
      <c r="BA9" s="820"/>
    </row>
    <row r="10" spans="1:54" s="57" customFormat="1" ht="13.5" customHeight="1" x14ac:dyDescent="0.2">
      <c r="A10" s="57">
        <v>2</v>
      </c>
      <c r="C10" s="58"/>
      <c r="D10" s="787"/>
      <c r="E10" s="787"/>
      <c r="F10" s="787"/>
      <c r="G10" s="787"/>
      <c r="H10" s="787"/>
      <c r="I10" s="787"/>
      <c r="J10" s="787"/>
      <c r="K10" s="787"/>
      <c r="L10" s="813"/>
      <c r="M10" s="783"/>
      <c r="N10" s="784"/>
      <c r="O10" s="784"/>
      <c r="P10" s="785"/>
      <c r="Q10" s="786"/>
      <c r="R10" s="787"/>
      <c r="S10" s="787"/>
      <c r="T10" s="787"/>
      <c r="U10" s="787"/>
      <c r="V10" s="787"/>
      <c r="W10" s="787"/>
      <c r="X10" s="783"/>
      <c r="Y10" s="784"/>
      <c r="Z10" s="784"/>
      <c r="AA10" s="785"/>
      <c r="AB10" s="590"/>
      <c r="AC10" s="591"/>
      <c r="AD10" s="591"/>
      <c r="AE10" s="592"/>
      <c r="AF10" s="733"/>
      <c r="AG10" s="734"/>
      <c r="AH10" s="734"/>
      <c r="AI10" s="735"/>
      <c r="AJ10" s="808"/>
      <c r="AK10" s="808"/>
      <c r="AL10" s="808"/>
      <c r="AM10" s="808"/>
      <c r="AN10" s="574"/>
      <c r="AO10" s="574"/>
      <c r="AP10" s="574"/>
      <c r="AQ10" s="574"/>
      <c r="AR10" s="574"/>
      <c r="AS10" s="574"/>
      <c r="AT10" s="574"/>
      <c r="AU10" s="574"/>
      <c r="AV10" s="574"/>
      <c r="AW10" s="574"/>
      <c r="AX10" s="574"/>
      <c r="AY10" s="574"/>
      <c r="AZ10" s="574"/>
      <c r="BA10" s="821"/>
    </row>
    <row r="11" spans="1:54" s="57" customFormat="1" ht="13.5" customHeight="1" x14ac:dyDescent="0.2">
      <c r="A11" s="57">
        <v>3</v>
      </c>
      <c r="C11" s="749" t="s">
        <v>285</v>
      </c>
      <c r="D11" s="588"/>
      <c r="E11" s="588"/>
      <c r="F11" s="588"/>
      <c r="G11" s="588"/>
      <c r="H11" s="588"/>
      <c r="I11" s="588"/>
      <c r="J11" s="588"/>
      <c r="K11" s="588"/>
      <c r="L11" s="589"/>
      <c r="M11" s="783"/>
      <c r="N11" s="784"/>
      <c r="O11" s="784"/>
      <c r="P11" s="785"/>
      <c r="Q11" s="786"/>
      <c r="R11" s="787"/>
      <c r="S11" s="787"/>
      <c r="T11" s="787"/>
      <c r="U11" s="787"/>
      <c r="V11" s="787"/>
      <c r="W11" s="787"/>
      <c r="X11" s="783"/>
      <c r="Y11" s="784"/>
      <c r="Z11" s="784"/>
      <c r="AA11" s="785"/>
      <c r="AB11" s="590"/>
      <c r="AC11" s="591"/>
      <c r="AD11" s="591"/>
      <c r="AE11" s="592"/>
      <c r="AF11" s="733"/>
      <c r="AG11" s="734"/>
      <c r="AH11" s="734"/>
      <c r="AI11" s="735"/>
      <c r="AJ11" s="817" t="s">
        <v>286</v>
      </c>
      <c r="AK11" s="817"/>
      <c r="AL11" s="817"/>
      <c r="AM11" s="818"/>
      <c r="AN11" s="600" t="s">
        <v>77</v>
      </c>
      <c r="AO11" s="601"/>
      <c r="AP11" s="601"/>
      <c r="AQ11" s="601"/>
      <c r="AR11" s="601"/>
      <c r="AS11" s="600" t="s">
        <v>78</v>
      </c>
      <c r="AT11" s="601"/>
      <c r="AU11" s="601"/>
      <c r="AV11" s="601"/>
      <c r="AW11" s="602"/>
      <c r="AX11" s="600" t="s">
        <v>287</v>
      </c>
      <c r="AY11" s="601"/>
      <c r="AZ11" s="601"/>
      <c r="BA11" s="819"/>
    </row>
    <row r="12" spans="1:54" s="57" customFormat="1" ht="13.5" customHeight="1" x14ac:dyDescent="0.2">
      <c r="A12" s="57">
        <v>4</v>
      </c>
      <c r="C12" s="59"/>
      <c r="D12" s="588">
        <f>IF(ISNA(VLOOKUP(A9,入力シート!$B$56:$L$65,3,FALSE)),"",VLOOKUP(A9,入力シート!$B$56:$L$65,3,FALSE))</f>
        <v>0</v>
      </c>
      <c r="E12" s="588"/>
      <c r="F12" s="588"/>
      <c r="G12" s="588"/>
      <c r="H12" s="588"/>
      <c r="I12" s="588"/>
      <c r="J12" s="588"/>
      <c r="K12" s="588"/>
      <c r="L12" s="589"/>
      <c r="M12" s="590" t="str">
        <f>IF(ISNA(VLOOKUP(A9,入力シート!$B$56:$BD$65,53,FALSE)),"",VLOOKUP(A9,入力シート!$B$56:$BD$65,53,FALSE))</f>
        <v/>
      </c>
      <c r="N12" s="591"/>
      <c r="O12" s="591"/>
      <c r="P12" s="592"/>
      <c r="Q12" s="593" t="str">
        <f>IF(ISNA(VLOOKUP(A9,入力シート!$B$56:$BD$65,50,FALSE)),"",VLOOKUP(A9,入力シート!$B$56:$BD$65,50,FALSE))</f>
        <v/>
      </c>
      <c r="R12" s="594"/>
      <c r="S12" s="594"/>
      <c r="T12" s="594"/>
      <c r="U12" s="60" t="str">
        <f>IF(V12="","","×")</f>
        <v/>
      </c>
      <c r="V12" s="595" t="str">
        <f>IF(ISNA(VLOOKUP(A9,入力シート!$B$56:$BF$65,56,FALSE)),"",VLOOKUP(A9,入力シート!$B$56:$BF$65,56,FALSE))</f>
        <v/>
      </c>
      <c r="W12" s="596"/>
      <c r="X12" s="590" t="str">
        <f>IF(U12="","",IF(($M$69-(SUM(入力シート!$AS$150:$AV$159,入力シート!$AS$164:$AV$173)))&gt;(入力シート!$T$12/入力シート!$BC$15),入力シート!$T$12*(入力シート!BB56/($M$69-(SUM(入力シート!$AS$150:$AV$159,入力シート!$AS$164:$AV$173)))),入力シート!BB56*入力シート!$BC$15))</f>
        <v/>
      </c>
      <c r="Y12" s="591"/>
      <c r="Z12" s="591"/>
      <c r="AA12" s="592"/>
      <c r="AB12" s="590" t="str">
        <f>IFERROR(M12-X12,"")</f>
        <v/>
      </c>
      <c r="AC12" s="591"/>
      <c r="AD12" s="591"/>
      <c r="AE12" s="592"/>
      <c r="AF12" s="733"/>
      <c r="AG12" s="734"/>
      <c r="AH12" s="734"/>
      <c r="AI12" s="735"/>
      <c r="AJ12" s="605" t="str">
        <f>IF(ISNA(VLOOKUP(A9,入力シート!$B$56:$BD$65,47,FALSE)),"",VLOOKUP(A9,入力シート!$B$56:$BD$65,47,FALSE))</f>
        <v/>
      </c>
      <c r="AK12" s="605"/>
      <c r="AL12" s="605"/>
      <c r="AM12" s="608"/>
      <c r="AN12" s="719">
        <f>IF(ISNA(VLOOKUP(A9,入力シート!$B$56:$V$65,12,FALSE)),"",VLOOKUP(A9,入力シート!$B$56:$V$65,12,FALSE))</f>
        <v>0</v>
      </c>
      <c r="AO12" s="595"/>
      <c r="AP12" s="595"/>
      <c r="AQ12" s="595"/>
      <c r="AR12" s="595"/>
      <c r="AS12" s="719">
        <f>IF(ISNA(VLOOKUP($A9,入力シート!$B$56:$V$65,17,FALSE)),"",VLOOKUP($A9,入力シート!$B$56:$V$65,17,FALSE))</f>
        <v>0</v>
      </c>
      <c r="AT12" s="595"/>
      <c r="AU12" s="595"/>
      <c r="AV12" s="595"/>
      <c r="AW12" s="596"/>
      <c r="AX12" s="781"/>
      <c r="AY12" s="588"/>
      <c r="AZ12" s="588"/>
      <c r="BA12" s="782"/>
    </row>
    <row r="13" spans="1:54" s="57" customFormat="1" ht="13.5" customHeight="1" x14ac:dyDescent="0.2">
      <c r="A13" s="57">
        <v>5</v>
      </c>
      <c r="C13" s="59"/>
      <c r="D13" s="588">
        <f>IF(ISNA(VLOOKUP(A10,入力シート!$B$56:$L$65,3,FALSE)),"",VLOOKUP(A10,入力シート!$B$56:$L$65,3,FALSE))</f>
        <v>0</v>
      </c>
      <c r="E13" s="588"/>
      <c r="F13" s="588"/>
      <c r="G13" s="588"/>
      <c r="H13" s="588"/>
      <c r="I13" s="588"/>
      <c r="J13" s="588"/>
      <c r="K13" s="588"/>
      <c r="L13" s="589"/>
      <c r="M13" s="590" t="str">
        <f>IF(ISNA(VLOOKUP(A10,入力シート!$B$56:$BD$65,53,FALSE)),"",VLOOKUP(A10,入力シート!$B$56:$BD$65,53,FALSE))</f>
        <v/>
      </c>
      <c r="N13" s="591"/>
      <c r="O13" s="591"/>
      <c r="P13" s="592"/>
      <c r="Q13" s="593" t="str">
        <f>IF(ISNA(VLOOKUP(A10,入力シート!$B$56:$BD$65,50,FALSE)),"",VLOOKUP(A10,入力シート!$B$56:$BD$65,50,FALSE))</f>
        <v/>
      </c>
      <c r="R13" s="594"/>
      <c r="S13" s="594"/>
      <c r="T13" s="594"/>
      <c r="U13" s="60" t="str">
        <f t="shared" ref="U13:U21" si="0">IF(V13="","","×")</f>
        <v/>
      </c>
      <c r="V13" s="595" t="str">
        <f>IF(ISNA(VLOOKUP(A10,入力シート!$B$56:$BF$65,56,FALSE)),"",VLOOKUP(A10,入力シート!$B$56:$BF$65,56,FALSE))</f>
        <v/>
      </c>
      <c r="W13" s="596"/>
      <c r="X13" s="590" t="str">
        <f>IF(U13="","",IF(($M$69-(SUM(入力シート!$AS$150:$AV$159,入力シート!$AS$164:$AV$173)))&gt;(入力シート!$T$12/入力シート!$BC$15),入力シート!$T$12*(入力シート!BB57/($M$69-(SUM(入力シート!$AS$150:$AV$159,入力シート!$AS$164:$AV$173)))),入力シート!BB57*入力シート!$BC$15))</f>
        <v/>
      </c>
      <c r="Y13" s="591"/>
      <c r="Z13" s="591"/>
      <c r="AA13" s="592"/>
      <c r="AB13" s="590" t="str">
        <f t="shared" ref="AB13:AB21" si="1">IFERROR(M13-X13,"")</f>
        <v/>
      </c>
      <c r="AC13" s="591"/>
      <c r="AD13" s="591"/>
      <c r="AE13" s="592"/>
      <c r="AF13" s="733"/>
      <c r="AG13" s="734"/>
      <c r="AH13" s="734"/>
      <c r="AI13" s="735"/>
      <c r="AJ13" s="605" t="str">
        <f>IF(ISNA(VLOOKUP(A10,入力シート!$B$56:$BD$65,47,FALSE)),"",VLOOKUP(A10,入力シート!$B$56:$BD$65,47,FALSE))</f>
        <v/>
      </c>
      <c r="AK13" s="605"/>
      <c r="AL13" s="605"/>
      <c r="AM13" s="608"/>
      <c r="AN13" s="719">
        <f>IF(ISNA(VLOOKUP(A10,入力シート!$B$56:$V$65,12,FALSE)),"",VLOOKUP(A10,入力シート!$B$56:$V$65,12,FALSE))</f>
        <v>0</v>
      </c>
      <c r="AO13" s="595"/>
      <c r="AP13" s="595"/>
      <c r="AQ13" s="595"/>
      <c r="AR13" s="595"/>
      <c r="AS13" s="719">
        <f>IF(ISNA(VLOOKUP($A10,入力シート!$B$56:$V$65,17,FALSE)),"",VLOOKUP($A10,入力シート!$B$56:$V$65,17,FALSE))</f>
        <v>0</v>
      </c>
      <c r="AT13" s="595"/>
      <c r="AU13" s="595"/>
      <c r="AV13" s="595"/>
      <c r="AW13" s="596"/>
      <c r="AX13" s="781"/>
      <c r="AY13" s="588"/>
      <c r="AZ13" s="588"/>
      <c r="BA13" s="782"/>
    </row>
    <row r="14" spans="1:54" s="57" customFormat="1" ht="13.5" customHeight="1" x14ac:dyDescent="0.2">
      <c r="A14" s="57">
        <v>6</v>
      </c>
      <c r="C14" s="59"/>
      <c r="D14" s="588">
        <f>IF(ISNA(VLOOKUP(A11,入力シート!$B$56:$L$65,3,FALSE)),"",VLOOKUP(A11,入力シート!$B$56:$L$65,3,FALSE))</f>
        <v>0</v>
      </c>
      <c r="E14" s="588"/>
      <c r="F14" s="588"/>
      <c r="G14" s="588"/>
      <c r="H14" s="588"/>
      <c r="I14" s="588"/>
      <c r="J14" s="588"/>
      <c r="K14" s="588"/>
      <c r="L14" s="589"/>
      <c r="M14" s="590" t="str">
        <f>IF(ISNA(VLOOKUP(A11,入力シート!$B$56:$BD$65,53,FALSE)),"",VLOOKUP(A11,入力シート!$B$56:$BD$65,53,FALSE))</f>
        <v/>
      </c>
      <c r="N14" s="591"/>
      <c r="O14" s="591"/>
      <c r="P14" s="592"/>
      <c r="Q14" s="593" t="str">
        <f>IF(ISNA(VLOOKUP(A11,入力シート!$B$56:$BD$65,50,FALSE)),"",VLOOKUP(A11,入力シート!$B$56:$BD$65,50,FALSE))</f>
        <v/>
      </c>
      <c r="R14" s="594"/>
      <c r="S14" s="594"/>
      <c r="T14" s="594"/>
      <c r="U14" s="60" t="str">
        <f t="shared" si="0"/>
        <v/>
      </c>
      <c r="V14" s="595" t="str">
        <f>IF(ISNA(VLOOKUP(A11,入力シート!$B$56:$BF$65,56,FALSE)),"",VLOOKUP(A11,入力シート!$B$56:$BF$65,56,FALSE))</f>
        <v/>
      </c>
      <c r="W14" s="596"/>
      <c r="X14" s="590" t="str">
        <f>IF(U14="","",IF(($M$69-(SUM(入力シート!$AS$150:$AV$159,入力シート!$AS$164:$AV$173)))&gt;(入力シート!$T$12/入力シート!$BC$15),入力シート!$T$12*(入力シート!BB58/($M$69-(SUM(入力シート!$AS$150:$AV$159,入力シート!$AS$164:$AV$173)))),入力シート!BB58*入力シート!$BC$15))</f>
        <v/>
      </c>
      <c r="Y14" s="591"/>
      <c r="Z14" s="591"/>
      <c r="AA14" s="592"/>
      <c r="AB14" s="590" t="str">
        <f t="shared" si="1"/>
        <v/>
      </c>
      <c r="AC14" s="591"/>
      <c r="AD14" s="591"/>
      <c r="AE14" s="592"/>
      <c r="AF14" s="733"/>
      <c r="AG14" s="734"/>
      <c r="AH14" s="734"/>
      <c r="AI14" s="735"/>
      <c r="AJ14" s="605" t="str">
        <f>IF(ISNA(VLOOKUP(A11,入力シート!$B$56:$BD$65,47,FALSE)),"",VLOOKUP(A11,入力シート!$B$56:$BD$65,47,FALSE))</f>
        <v/>
      </c>
      <c r="AK14" s="605"/>
      <c r="AL14" s="605"/>
      <c r="AM14" s="608"/>
      <c r="AN14" s="719">
        <f>IF(ISNA(VLOOKUP(A11,入力シート!$B$56:$V$65,12,FALSE)),"",VLOOKUP(A11,入力シート!$B$56:$V$65,12,FALSE))</f>
        <v>0</v>
      </c>
      <c r="AO14" s="595"/>
      <c r="AP14" s="595"/>
      <c r="AQ14" s="595"/>
      <c r="AR14" s="595"/>
      <c r="AS14" s="719">
        <f>IF(ISNA(VLOOKUP($A11,入力シート!$B$56:$V$65,17,FALSE)),"",VLOOKUP($A11,入力シート!$B$56:$V$65,17,FALSE))</f>
        <v>0</v>
      </c>
      <c r="AT14" s="595"/>
      <c r="AU14" s="595"/>
      <c r="AV14" s="595"/>
      <c r="AW14" s="596"/>
      <c r="AX14" s="781"/>
      <c r="AY14" s="588"/>
      <c r="AZ14" s="588"/>
      <c r="BA14" s="782"/>
    </row>
    <row r="15" spans="1:54" s="57" customFormat="1" ht="13.5" customHeight="1" x14ac:dyDescent="0.2">
      <c r="A15" s="57">
        <v>7</v>
      </c>
      <c r="C15" s="58"/>
      <c r="D15" s="588">
        <f>IF(ISNA(VLOOKUP(A12,入力シート!$B$56:$L$65,3,FALSE)),"",VLOOKUP(A12,入力シート!$B$56:$L$65,3,FALSE))</f>
        <v>0</v>
      </c>
      <c r="E15" s="588"/>
      <c r="F15" s="588"/>
      <c r="G15" s="588"/>
      <c r="H15" s="588"/>
      <c r="I15" s="588"/>
      <c r="J15" s="588"/>
      <c r="K15" s="588"/>
      <c r="L15" s="589"/>
      <c r="M15" s="590" t="str">
        <f>IF(ISNA(VLOOKUP(A12,入力シート!$B$56:$BD$65,53,FALSE)),"",VLOOKUP(A12,入力シート!$B$56:$BD$65,53,FALSE))</f>
        <v/>
      </c>
      <c r="N15" s="591"/>
      <c r="O15" s="591"/>
      <c r="P15" s="592"/>
      <c r="Q15" s="593" t="str">
        <f>IF(ISNA(VLOOKUP(A12,入力シート!$B$56:$BD$65,50,FALSE)),"",VLOOKUP(A12,入力シート!$B$56:$BD$65,50,FALSE))</f>
        <v/>
      </c>
      <c r="R15" s="594"/>
      <c r="S15" s="594"/>
      <c r="T15" s="594"/>
      <c r="U15" s="60" t="str">
        <f t="shared" si="0"/>
        <v/>
      </c>
      <c r="V15" s="595" t="str">
        <f>IF(ISNA(VLOOKUP(A12,入力シート!$B$56:$BF$65,56,FALSE)),"",VLOOKUP(A12,入力シート!$B$56:$BF$65,56,FALSE))</f>
        <v/>
      </c>
      <c r="W15" s="596"/>
      <c r="X15" s="590" t="str">
        <f>IF(U15="","",IF(($M$69-(SUM(入力シート!$AS$150:$AV$159,入力シート!$AS$164:$AV$173)))&gt;(入力シート!$T$12/入力シート!$BC$15),入力シート!$T$12*(入力シート!BB59/($M$69-(SUM(入力シート!$AS$150:$AV$159,入力シート!$AS$164:$AV$173)))),入力シート!BB59*入力シート!$BC$15))</f>
        <v/>
      </c>
      <c r="Y15" s="591"/>
      <c r="Z15" s="591"/>
      <c r="AA15" s="592"/>
      <c r="AB15" s="590" t="str">
        <f t="shared" si="1"/>
        <v/>
      </c>
      <c r="AC15" s="591"/>
      <c r="AD15" s="591"/>
      <c r="AE15" s="592"/>
      <c r="AF15" s="733"/>
      <c r="AG15" s="734"/>
      <c r="AH15" s="734"/>
      <c r="AI15" s="735"/>
      <c r="AJ15" s="605" t="str">
        <f>IF(ISNA(VLOOKUP(A12,入力シート!$B$56:$BD$65,47,FALSE)),"",VLOOKUP(A12,入力シート!$B$56:$BD$65,47,FALSE))</f>
        <v/>
      </c>
      <c r="AK15" s="605"/>
      <c r="AL15" s="605"/>
      <c r="AM15" s="608"/>
      <c r="AN15" s="719">
        <f>IF(ISNA(VLOOKUP(A12,入力シート!$B$56:$V$65,12,FALSE)),"",VLOOKUP(A12,入力シート!$B$56:$V$65,12,FALSE))</f>
        <v>0</v>
      </c>
      <c r="AO15" s="595"/>
      <c r="AP15" s="595"/>
      <c r="AQ15" s="595"/>
      <c r="AR15" s="595"/>
      <c r="AS15" s="719">
        <f>IF(ISNA(VLOOKUP($A12,入力シート!$B$56:$V$65,17,FALSE)),"",VLOOKUP($A12,入力シート!$B$56:$V$65,17,FALSE))</f>
        <v>0</v>
      </c>
      <c r="AT15" s="595"/>
      <c r="AU15" s="595"/>
      <c r="AV15" s="595"/>
      <c r="AW15" s="596"/>
      <c r="AX15" s="781"/>
      <c r="AY15" s="588"/>
      <c r="AZ15" s="588"/>
      <c r="BA15" s="782"/>
    </row>
    <row r="16" spans="1:54" s="57" customFormat="1" ht="13.5" customHeight="1" x14ac:dyDescent="0.2">
      <c r="A16" s="57">
        <v>8</v>
      </c>
      <c r="C16" s="58"/>
      <c r="D16" s="588">
        <f>IF(ISNA(VLOOKUP(A13,入力シート!$B$56:$L$65,3,FALSE)),"",VLOOKUP(A13,入力シート!$B$56:$L$65,3,FALSE))</f>
        <v>0</v>
      </c>
      <c r="E16" s="588"/>
      <c r="F16" s="588"/>
      <c r="G16" s="588"/>
      <c r="H16" s="588"/>
      <c r="I16" s="588"/>
      <c r="J16" s="588"/>
      <c r="K16" s="588"/>
      <c r="L16" s="589"/>
      <c r="M16" s="590" t="str">
        <f>IF(ISNA(VLOOKUP(A13,入力シート!$B$56:$BD$65,53,FALSE)),"",VLOOKUP(A13,入力シート!$B$56:$BD$65,53,FALSE))</f>
        <v/>
      </c>
      <c r="N16" s="591"/>
      <c r="O16" s="591"/>
      <c r="P16" s="592"/>
      <c r="Q16" s="593" t="str">
        <f>IF(ISNA(VLOOKUP(A13,入力シート!$B$56:$BD$65,50,FALSE)),"",VLOOKUP(A13,入力シート!$B$56:$BD$65,50,FALSE))</f>
        <v/>
      </c>
      <c r="R16" s="594"/>
      <c r="S16" s="594"/>
      <c r="T16" s="594"/>
      <c r="U16" s="60" t="str">
        <f t="shared" si="0"/>
        <v/>
      </c>
      <c r="V16" s="595" t="str">
        <f>IF(ISNA(VLOOKUP(A13,入力シート!$B$56:$BF$65,56,FALSE)),"",VLOOKUP(A13,入力シート!$B$56:$BF$65,56,FALSE))</f>
        <v/>
      </c>
      <c r="W16" s="596"/>
      <c r="X16" s="590" t="str">
        <f>IF(U16="","",IF(($M$69-(SUM(入力シート!$AS$150:$AV$159,入力シート!$AS$164:$AV$173)))&gt;(入力シート!$T$12/入力シート!$BC$15),入力シート!$T$12*(入力シート!BB60/($M$69-(SUM(入力シート!$AS$150:$AV$159,入力シート!$AS$164:$AV$173)))),入力シート!BB60*入力シート!$BC$15))</f>
        <v/>
      </c>
      <c r="Y16" s="591"/>
      <c r="Z16" s="591"/>
      <c r="AA16" s="592"/>
      <c r="AB16" s="590" t="str">
        <f t="shared" si="1"/>
        <v/>
      </c>
      <c r="AC16" s="591"/>
      <c r="AD16" s="591"/>
      <c r="AE16" s="592"/>
      <c r="AF16" s="733"/>
      <c r="AG16" s="734"/>
      <c r="AH16" s="734"/>
      <c r="AI16" s="735"/>
      <c r="AJ16" s="605" t="str">
        <f>IF(ISNA(VLOOKUP(A13,入力シート!$B$56:$BD$65,47,FALSE)),"",VLOOKUP(A13,入力シート!$B$56:$BD$65,47,FALSE))</f>
        <v/>
      </c>
      <c r="AK16" s="605"/>
      <c r="AL16" s="605"/>
      <c r="AM16" s="608"/>
      <c r="AN16" s="719">
        <f>IF(ISNA(VLOOKUP(A13,入力シート!$B$56:$V$65,12,FALSE)),"",VLOOKUP(A13,入力シート!$B$56:$V$65,12,FALSE))</f>
        <v>0</v>
      </c>
      <c r="AO16" s="595"/>
      <c r="AP16" s="595"/>
      <c r="AQ16" s="595"/>
      <c r="AR16" s="595"/>
      <c r="AS16" s="719">
        <f>IF(ISNA(VLOOKUP($A13,入力シート!$B$56:$V$65,17,FALSE)),"",VLOOKUP($A13,入力シート!$B$56:$V$65,17,FALSE))</f>
        <v>0</v>
      </c>
      <c r="AT16" s="595"/>
      <c r="AU16" s="595"/>
      <c r="AV16" s="595"/>
      <c r="AW16" s="596"/>
      <c r="AX16" s="781"/>
      <c r="AY16" s="588"/>
      <c r="AZ16" s="588"/>
      <c r="BA16" s="782"/>
    </row>
    <row r="17" spans="1:53" s="57" customFormat="1" ht="13.5" customHeight="1" x14ac:dyDescent="0.2">
      <c r="A17" s="57">
        <v>9</v>
      </c>
      <c r="C17" s="58"/>
      <c r="D17" s="588">
        <f>IF(ISNA(VLOOKUP(A14,入力シート!$B$56:$L$65,3,FALSE)),"",VLOOKUP(A14,入力シート!$B$56:$L$65,3,FALSE))</f>
        <v>0</v>
      </c>
      <c r="E17" s="588"/>
      <c r="F17" s="588"/>
      <c r="G17" s="588"/>
      <c r="H17" s="588"/>
      <c r="I17" s="588"/>
      <c r="J17" s="588"/>
      <c r="K17" s="588"/>
      <c r="L17" s="589"/>
      <c r="M17" s="590" t="str">
        <f>IF(ISNA(VLOOKUP(A14,入力シート!$B$56:$BD$65,53,FALSE)),"",VLOOKUP(A14,入力シート!$B$56:$BD$65,53,FALSE))</f>
        <v/>
      </c>
      <c r="N17" s="591"/>
      <c r="O17" s="591"/>
      <c r="P17" s="592"/>
      <c r="Q17" s="593" t="str">
        <f>IF(ISNA(VLOOKUP(A14,入力シート!$B$56:$BD$65,50,FALSE)),"",VLOOKUP(A14,入力シート!$B$56:$BD$65,50,FALSE))</f>
        <v/>
      </c>
      <c r="R17" s="594"/>
      <c r="S17" s="594"/>
      <c r="T17" s="594"/>
      <c r="U17" s="60" t="str">
        <f t="shared" si="0"/>
        <v/>
      </c>
      <c r="V17" s="595" t="str">
        <f>IF(ISNA(VLOOKUP(A14,入力シート!$B$56:$BF$65,56,FALSE)),"",VLOOKUP(A14,入力シート!$B$56:$BF$65,56,FALSE))</f>
        <v/>
      </c>
      <c r="W17" s="596"/>
      <c r="X17" s="590" t="str">
        <f>IF(U17="","",IF(($M$69-(SUM(入力シート!$AS$150:$AV$159,入力シート!$AS$164:$AV$173)))&gt;(入力シート!$T$12/入力シート!$BC$15),入力シート!$T$12*(入力シート!BB61/($M$69-(SUM(入力シート!$AS$150:$AV$159,入力シート!$AS$164:$AV$173)))),入力シート!BB61*入力シート!$BC$15))</f>
        <v/>
      </c>
      <c r="Y17" s="591"/>
      <c r="Z17" s="591"/>
      <c r="AA17" s="592"/>
      <c r="AB17" s="590" t="str">
        <f t="shared" si="1"/>
        <v/>
      </c>
      <c r="AC17" s="591"/>
      <c r="AD17" s="591"/>
      <c r="AE17" s="592"/>
      <c r="AF17" s="733"/>
      <c r="AG17" s="734"/>
      <c r="AH17" s="734"/>
      <c r="AI17" s="735"/>
      <c r="AJ17" s="605" t="str">
        <f>IF(ISNA(VLOOKUP(A14,入力シート!$B$56:$BD$65,47,FALSE)),"",VLOOKUP(A14,入力シート!$B$56:$BD$65,47,FALSE))</f>
        <v/>
      </c>
      <c r="AK17" s="605"/>
      <c r="AL17" s="605"/>
      <c r="AM17" s="608"/>
      <c r="AN17" s="719">
        <f>IF(ISNA(VLOOKUP(A14,入力シート!$B$56:$V$65,12,FALSE)),"",VLOOKUP(A14,入力シート!$B$56:$V$65,12,FALSE))</f>
        <v>0</v>
      </c>
      <c r="AO17" s="595"/>
      <c r="AP17" s="595"/>
      <c r="AQ17" s="595"/>
      <c r="AR17" s="595"/>
      <c r="AS17" s="719">
        <f>IF(ISNA(VLOOKUP($A14,入力シート!$B$56:$V$65,17,FALSE)),"",VLOOKUP($A14,入力シート!$B$56:$V$65,17,FALSE))</f>
        <v>0</v>
      </c>
      <c r="AT17" s="595"/>
      <c r="AU17" s="595"/>
      <c r="AV17" s="595"/>
      <c r="AW17" s="596"/>
      <c r="AX17" s="781"/>
      <c r="AY17" s="588"/>
      <c r="AZ17" s="588"/>
      <c r="BA17" s="782"/>
    </row>
    <row r="18" spans="1:53" s="57" customFormat="1" ht="13.5" customHeight="1" x14ac:dyDescent="0.2">
      <c r="A18" s="57">
        <v>10</v>
      </c>
      <c r="C18" s="58"/>
      <c r="D18" s="588">
        <f>IF(ISNA(VLOOKUP(A15,入力シート!$B$56:$L$65,3,FALSE)),"",VLOOKUP(A15,入力シート!$B$56:$L$65,3,FALSE))</f>
        <v>0</v>
      </c>
      <c r="E18" s="588"/>
      <c r="F18" s="588"/>
      <c r="G18" s="588"/>
      <c r="H18" s="588"/>
      <c r="I18" s="588"/>
      <c r="J18" s="588"/>
      <c r="K18" s="588"/>
      <c r="L18" s="589"/>
      <c r="M18" s="590" t="str">
        <f>IF(ISNA(VLOOKUP(A15,入力シート!$B$56:$BD$65,53,FALSE)),"",VLOOKUP(A15,入力シート!$B$56:$BD$65,53,FALSE))</f>
        <v/>
      </c>
      <c r="N18" s="591"/>
      <c r="O18" s="591"/>
      <c r="P18" s="592"/>
      <c r="Q18" s="593" t="str">
        <f>IF(ISNA(VLOOKUP(A15,入力シート!$B$56:$BD$65,50,FALSE)),"",VLOOKUP(A15,入力シート!$B$56:$BD$65,50,FALSE))</f>
        <v/>
      </c>
      <c r="R18" s="594"/>
      <c r="S18" s="594"/>
      <c r="T18" s="594"/>
      <c r="U18" s="60" t="str">
        <f t="shared" si="0"/>
        <v/>
      </c>
      <c r="V18" s="595" t="str">
        <f>IF(ISNA(VLOOKUP(A15,入力シート!$B$56:$BF$65,56,FALSE)),"",VLOOKUP(A15,入力シート!$B$56:$BF$65,56,FALSE))</f>
        <v/>
      </c>
      <c r="W18" s="596"/>
      <c r="X18" s="590" t="str">
        <f>IF(U18="","",IF(($M$69-(SUM(入力シート!$AS$150:$AV$159,入力シート!$AS$164:$AV$173)))&gt;(入力シート!$T$12/入力シート!$BC$15),入力シート!$T$12*(入力シート!BB62/($M$69-(SUM(入力シート!$AS$150:$AV$159,入力シート!$AS$164:$AV$173)))),入力シート!BB62*入力シート!$BC$15))</f>
        <v/>
      </c>
      <c r="Y18" s="591"/>
      <c r="Z18" s="591"/>
      <c r="AA18" s="592"/>
      <c r="AB18" s="590" t="str">
        <f t="shared" si="1"/>
        <v/>
      </c>
      <c r="AC18" s="591"/>
      <c r="AD18" s="591"/>
      <c r="AE18" s="592"/>
      <c r="AF18" s="733"/>
      <c r="AG18" s="734"/>
      <c r="AH18" s="734"/>
      <c r="AI18" s="735"/>
      <c r="AJ18" s="605" t="str">
        <f>IF(ISNA(VLOOKUP(A15,入力シート!$B$56:$BD$65,47,FALSE)),"",VLOOKUP(A15,入力シート!$B$56:$BD$65,47,FALSE))</f>
        <v/>
      </c>
      <c r="AK18" s="605"/>
      <c r="AL18" s="605"/>
      <c r="AM18" s="608"/>
      <c r="AN18" s="719">
        <f>IF(ISNA(VLOOKUP(A15,入力シート!$B$56:$V$65,12,FALSE)),"",VLOOKUP(A15,入力シート!$B$56:$V$65,12,FALSE))</f>
        <v>0</v>
      </c>
      <c r="AO18" s="595"/>
      <c r="AP18" s="595"/>
      <c r="AQ18" s="595"/>
      <c r="AR18" s="595"/>
      <c r="AS18" s="719">
        <f>IF(ISNA(VLOOKUP($A15,入力シート!$B$56:$V$65,17,FALSE)),"",VLOOKUP($A15,入力シート!$B$56:$V$65,17,FALSE))</f>
        <v>0</v>
      </c>
      <c r="AT18" s="595"/>
      <c r="AU18" s="595"/>
      <c r="AV18" s="595"/>
      <c r="AW18" s="596"/>
      <c r="AX18" s="781"/>
      <c r="AY18" s="588"/>
      <c r="AZ18" s="588"/>
      <c r="BA18" s="782"/>
    </row>
    <row r="19" spans="1:53" s="57" customFormat="1" ht="13.5" customHeight="1" x14ac:dyDescent="0.2">
      <c r="A19" s="57">
        <v>11</v>
      </c>
      <c r="C19" s="58"/>
      <c r="D19" s="588">
        <f>IF(ISNA(VLOOKUP(A16,入力シート!$B$56:$L$65,3,FALSE)),"",VLOOKUP(A16,入力シート!$B$56:$L$65,3,FALSE))</f>
        <v>0</v>
      </c>
      <c r="E19" s="588"/>
      <c r="F19" s="588"/>
      <c r="G19" s="588"/>
      <c r="H19" s="588"/>
      <c r="I19" s="588"/>
      <c r="J19" s="588"/>
      <c r="K19" s="588"/>
      <c r="L19" s="589"/>
      <c r="M19" s="590" t="str">
        <f>IF(ISNA(VLOOKUP(A16,入力シート!$B$56:$BD$65,53,FALSE)),"",VLOOKUP(A16,入力シート!$B$56:$BD$65,53,FALSE))</f>
        <v/>
      </c>
      <c r="N19" s="591"/>
      <c r="O19" s="591"/>
      <c r="P19" s="592"/>
      <c r="Q19" s="593" t="str">
        <f>IF(ISNA(VLOOKUP(A16,入力シート!$B$56:$BD$65,50,FALSE)),"",VLOOKUP(A16,入力シート!$B$56:$BD$65,50,FALSE))</f>
        <v/>
      </c>
      <c r="R19" s="594"/>
      <c r="S19" s="594"/>
      <c r="T19" s="594"/>
      <c r="U19" s="60" t="str">
        <f t="shared" si="0"/>
        <v/>
      </c>
      <c r="V19" s="595" t="str">
        <f>IF(ISNA(VLOOKUP(A16,入力シート!$B$56:$BF$65,56,FALSE)),"",VLOOKUP(A16,入力シート!$B$56:$BF$65,56,FALSE))</f>
        <v/>
      </c>
      <c r="W19" s="596"/>
      <c r="X19" s="590" t="str">
        <f>IF(U19="","",IF(($M$69-(SUM(入力シート!$AS$150:$AV$159,入力シート!$AS$164:$AV$173)))&gt;(入力シート!$T$12/入力シート!$BC$15),入力シート!$T$12*(入力シート!BB63/($M$69-(SUM(入力シート!$AS$150:$AV$159,入力シート!$AS$164:$AV$173)))),入力シート!BB63*入力シート!$BC$15))</f>
        <v/>
      </c>
      <c r="Y19" s="591"/>
      <c r="Z19" s="591"/>
      <c r="AA19" s="592"/>
      <c r="AB19" s="590" t="str">
        <f t="shared" si="1"/>
        <v/>
      </c>
      <c r="AC19" s="591"/>
      <c r="AD19" s="591"/>
      <c r="AE19" s="592"/>
      <c r="AF19" s="733"/>
      <c r="AG19" s="734"/>
      <c r="AH19" s="734"/>
      <c r="AI19" s="735"/>
      <c r="AJ19" s="605" t="str">
        <f>IF(ISNA(VLOOKUP(A16,入力シート!$B$56:$BD$65,47,FALSE)),"",VLOOKUP(A16,入力シート!$B$56:$BD$65,47,FALSE))</f>
        <v/>
      </c>
      <c r="AK19" s="605"/>
      <c r="AL19" s="605"/>
      <c r="AM19" s="608"/>
      <c r="AN19" s="719">
        <f>IF(ISNA(VLOOKUP(A16,入力シート!$B$56:$V$65,12,FALSE)),"",VLOOKUP(A16,入力シート!$B$56:$V$65,12,FALSE))</f>
        <v>0</v>
      </c>
      <c r="AO19" s="595"/>
      <c r="AP19" s="595"/>
      <c r="AQ19" s="595"/>
      <c r="AR19" s="595"/>
      <c r="AS19" s="719">
        <f>IF(ISNA(VLOOKUP($A16,入力シート!$B$56:$V$65,17,FALSE)),"",VLOOKUP($A16,入力シート!$B$56:$V$65,17,FALSE))</f>
        <v>0</v>
      </c>
      <c r="AT19" s="595"/>
      <c r="AU19" s="595"/>
      <c r="AV19" s="595"/>
      <c r="AW19" s="596"/>
      <c r="AX19" s="781"/>
      <c r="AY19" s="588"/>
      <c r="AZ19" s="588"/>
      <c r="BA19" s="782"/>
    </row>
    <row r="20" spans="1:53" s="57" customFormat="1" ht="13.5" customHeight="1" x14ac:dyDescent="0.2">
      <c r="A20" s="57">
        <v>12</v>
      </c>
      <c r="C20" s="58"/>
      <c r="D20" s="588">
        <f>IF(ISNA(VLOOKUP(A17,入力シート!$B$56:$L$65,3,FALSE)),"",VLOOKUP(A17,入力シート!$B$56:$L$65,3,FALSE))</f>
        <v>0</v>
      </c>
      <c r="E20" s="588"/>
      <c r="F20" s="588"/>
      <c r="G20" s="588"/>
      <c r="H20" s="588"/>
      <c r="I20" s="588"/>
      <c r="J20" s="588"/>
      <c r="K20" s="588"/>
      <c r="L20" s="589"/>
      <c r="M20" s="590" t="str">
        <f>IF(ISNA(VLOOKUP(A17,入力シート!$B$56:$BD$65,53,FALSE)),"",VLOOKUP(A17,入力シート!$B$56:$BD$65,53,FALSE))</f>
        <v/>
      </c>
      <c r="N20" s="591"/>
      <c r="O20" s="591"/>
      <c r="P20" s="592"/>
      <c r="Q20" s="593" t="str">
        <f>IF(ISNA(VLOOKUP(A17,入力シート!$B$56:$BD$65,50,FALSE)),"",VLOOKUP(A17,入力シート!$B$56:$BD$65,50,FALSE))</f>
        <v/>
      </c>
      <c r="R20" s="594"/>
      <c r="S20" s="594"/>
      <c r="T20" s="594"/>
      <c r="U20" s="60" t="str">
        <f t="shared" si="0"/>
        <v/>
      </c>
      <c r="V20" s="595" t="str">
        <f>IF(ISNA(VLOOKUP(A17,入力シート!$B$56:$BF$65,56,FALSE)),"",VLOOKUP(A17,入力シート!$B$56:$BF$65,56,FALSE))</f>
        <v/>
      </c>
      <c r="W20" s="596"/>
      <c r="X20" s="590" t="str">
        <f>IF(U20="","",IF(($M$69-(SUM(入力シート!$AS$150:$AV$159,入力シート!$AS$164:$AV$173)))&gt;(入力シート!$T$12/入力シート!$BC$15),入力シート!$T$12*(入力シート!BB64/($M$69-(SUM(入力シート!$AS$150:$AV$159,入力シート!$AS$164:$AV$173)))),入力シート!BB64*入力シート!$BC$15))</f>
        <v/>
      </c>
      <c r="Y20" s="591"/>
      <c r="Z20" s="591"/>
      <c r="AA20" s="592"/>
      <c r="AB20" s="590" t="str">
        <f t="shared" si="1"/>
        <v/>
      </c>
      <c r="AC20" s="591"/>
      <c r="AD20" s="591"/>
      <c r="AE20" s="592"/>
      <c r="AF20" s="733"/>
      <c r="AG20" s="734"/>
      <c r="AH20" s="734"/>
      <c r="AI20" s="735"/>
      <c r="AJ20" s="605" t="str">
        <f>IF(ISNA(VLOOKUP(A17,入力シート!$B$56:$BD$65,47,FALSE)),"",VLOOKUP(A17,入力シート!$B$56:$BD$65,47,FALSE))</f>
        <v/>
      </c>
      <c r="AK20" s="605"/>
      <c r="AL20" s="605"/>
      <c r="AM20" s="608"/>
      <c r="AN20" s="719">
        <f>IF(ISNA(VLOOKUP(A17,入力シート!$B$56:$V$65,12,FALSE)),"",VLOOKUP(A17,入力シート!$B$56:$V$65,12,FALSE))</f>
        <v>0</v>
      </c>
      <c r="AO20" s="595"/>
      <c r="AP20" s="595"/>
      <c r="AQ20" s="595"/>
      <c r="AR20" s="595"/>
      <c r="AS20" s="719">
        <f>IF(ISNA(VLOOKUP($A17,入力シート!$B$56:$V$65,17,FALSE)),"",VLOOKUP($A17,入力シート!$B$56:$V$65,17,FALSE))</f>
        <v>0</v>
      </c>
      <c r="AT20" s="595"/>
      <c r="AU20" s="595"/>
      <c r="AV20" s="595"/>
      <c r="AW20" s="596"/>
      <c r="AX20" s="781"/>
      <c r="AY20" s="588"/>
      <c r="AZ20" s="588"/>
      <c r="BA20" s="782"/>
    </row>
    <row r="21" spans="1:53" s="57" customFormat="1" ht="13.5" customHeight="1" x14ac:dyDescent="0.2">
      <c r="A21" s="57">
        <v>13</v>
      </c>
      <c r="C21" s="59"/>
      <c r="D21" s="588">
        <f>IF(ISNA(VLOOKUP(A18,入力シート!$B$56:$L$65,3,FALSE)),"",VLOOKUP(A18,入力シート!$B$56:$L$65,3,FALSE))</f>
        <v>0</v>
      </c>
      <c r="E21" s="588"/>
      <c r="F21" s="588"/>
      <c r="G21" s="588"/>
      <c r="H21" s="588"/>
      <c r="I21" s="588"/>
      <c r="J21" s="588"/>
      <c r="K21" s="588"/>
      <c r="L21" s="589"/>
      <c r="M21" s="590" t="str">
        <f>IF(ISNA(VLOOKUP(A18,入力シート!$B$56:$BD$65,53,FALSE)),"",VLOOKUP(A18,入力シート!$B$56:$BD$65,53,FALSE))</f>
        <v/>
      </c>
      <c r="N21" s="591"/>
      <c r="O21" s="591"/>
      <c r="P21" s="592"/>
      <c r="Q21" s="593" t="str">
        <f>IF(ISNA(VLOOKUP(A18,入力シート!$B$56:$BD$65,50,FALSE)),"",VLOOKUP(A18,入力シート!$B$56:$BD$65,50,FALSE))</f>
        <v/>
      </c>
      <c r="R21" s="594"/>
      <c r="S21" s="594"/>
      <c r="T21" s="594"/>
      <c r="U21" s="60" t="str">
        <f t="shared" si="0"/>
        <v/>
      </c>
      <c r="V21" s="595" t="str">
        <f>IF(ISNA(VLOOKUP(A18,入力シート!$B$56:$BF$65,56,FALSE)),"",VLOOKUP(A18,入力シート!$B$56:$BF$65,56,FALSE))</f>
        <v/>
      </c>
      <c r="W21" s="596"/>
      <c r="X21" s="590" t="str">
        <f>IF(U21="","",IF(($M$69-(SUM(入力シート!$AS$150:$AV$159,入力シート!$AS$164:$AV$173)))&gt;(入力シート!$T$12/入力シート!$BC$15),入力シート!$T$12*(入力シート!BB65/($M$69-(SUM(入力シート!$AS$150:$AV$159,入力シート!$AS$164:$AV$173)))),入力シート!BB65*入力シート!$BC$15))</f>
        <v/>
      </c>
      <c r="Y21" s="591"/>
      <c r="Z21" s="591"/>
      <c r="AA21" s="592"/>
      <c r="AB21" s="590" t="str">
        <f t="shared" si="1"/>
        <v/>
      </c>
      <c r="AC21" s="591"/>
      <c r="AD21" s="591"/>
      <c r="AE21" s="592"/>
      <c r="AF21" s="733"/>
      <c r="AG21" s="734"/>
      <c r="AH21" s="734"/>
      <c r="AI21" s="735"/>
      <c r="AJ21" s="597" t="str">
        <f>IF(ISNA(VLOOKUP(A18,入力シート!$B$56:$BD$65,47,FALSE)),"",VLOOKUP(A18,入力シート!$B$56:$BD$65,47,FALSE))</f>
        <v/>
      </c>
      <c r="AK21" s="598"/>
      <c r="AL21" s="598"/>
      <c r="AM21" s="599"/>
      <c r="AN21" s="600">
        <f>IF(ISNA(VLOOKUP(A18,入力シート!$B$56:$V$65,12,FALSE)),"",VLOOKUP(A18,入力シート!$B$56:$V$65,12,FALSE))</f>
        <v>0</v>
      </c>
      <c r="AO21" s="601"/>
      <c r="AP21" s="601"/>
      <c r="AQ21" s="601"/>
      <c r="AR21" s="601"/>
      <c r="AS21" s="600">
        <f>IF(ISNA(VLOOKUP($A18,入力シート!$B$56:$V$65,17,FALSE)),"",VLOOKUP($A18,入力シート!$B$56:$V$65,17,FALSE))</f>
        <v>0</v>
      </c>
      <c r="AT21" s="601"/>
      <c r="AU21" s="601"/>
      <c r="AV21" s="601"/>
      <c r="AW21" s="602"/>
      <c r="AX21" s="805"/>
      <c r="AY21" s="806"/>
      <c r="AZ21" s="806"/>
      <c r="BA21" s="807"/>
    </row>
    <row r="22" spans="1:53" s="57" customFormat="1" ht="13.5" customHeight="1" x14ac:dyDescent="0.2">
      <c r="A22" s="57">
        <v>14</v>
      </c>
      <c r="C22" s="749" t="s">
        <v>288</v>
      </c>
      <c r="D22" s="588"/>
      <c r="E22" s="588"/>
      <c r="F22" s="588"/>
      <c r="G22" s="588"/>
      <c r="H22" s="588"/>
      <c r="I22" s="588"/>
      <c r="J22" s="588"/>
      <c r="K22" s="588"/>
      <c r="L22" s="589"/>
      <c r="M22" s="590"/>
      <c r="N22" s="591"/>
      <c r="O22" s="591"/>
      <c r="P22" s="592"/>
      <c r="Q22" s="593"/>
      <c r="R22" s="594"/>
      <c r="S22" s="594"/>
      <c r="T22" s="594"/>
      <c r="U22" s="60"/>
      <c r="V22" s="595"/>
      <c r="W22" s="596"/>
      <c r="X22" s="590"/>
      <c r="Y22" s="591"/>
      <c r="Z22" s="591"/>
      <c r="AA22" s="592"/>
      <c r="AB22" s="590"/>
      <c r="AC22" s="591"/>
      <c r="AD22" s="591"/>
      <c r="AE22" s="592"/>
      <c r="AF22" s="733"/>
      <c r="AG22" s="734"/>
      <c r="AH22" s="734"/>
      <c r="AI22" s="735"/>
      <c r="AJ22" s="605"/>
      <c r="AK22" s="605"/>
      <c r="AL22" s="605"/>
      <c r="AM22" s="605"/>
      <c r="AN22" s="595"/>
      <c r="AO22" s="595"/>
      <c r="AP22" s="595"/>
      <c r="AQ22" s="595"/>
      <c r="AR22" s="595"/>
      <c r="AS22" s="595"/>
      <c r="AT22" s="595"/>
      <c r="AU22" s="595"/>
      <c r="AV22" s="595"/>
      <c r="AW22" s="595"/>
      <c r="AX22" s="588"/>
      <c r="AY22" s="588"/>
      <c r="AZ22" s="588"/>
      <c r="BA22" s="782"/>
    </row>
    <row r="23" spans="1:53" s="57" customFormat="1" ht="13.5" customHeight="1" x14ac:dyDescent="0.2">
      <c r="A23" s="57">
        <v>15</v>
      </c>
      <c r="C23" s="59"/>
      <c r="D23" s="595" t="s">
        <v>289</v>
      </c>
      <c r="E23" s="595"/>
      <c r="F23" s="595"/>
      <c r="G23" s="595"/>
      <c r="H23" s="595"/>
      <c r="I23" s="595"/>
      <c r="J23" s="595"/>
      <c r="K23" s="595"/>
      <c r="L23" s="595"/>
      <c r="M23" s="719"/>
      <c r="N23" s="595"/>
      <c r="O23" s="595"/>
      <c r="P23" s="596"/>
      <c r="Q23" s="595"/>
      <c r="R23" s="595"/>
      <c r="S23" s="595"/>
      <c r="T23" s="595"/>
      <c r="U23" s="60"/>
      <c r="V23" s="65"/>
      <c r="W23" s="66"/>
      <c r="X23" s="776"/>
      <c r="Y23" s="777"/>
      <c r="Z23" s="777"/>
      <c r="AA23" s="778"/>
      <c r="AB23" s="62"/>
      <c r="AC23" s="63"/>
      <c r="AD23" s="63"/>
      <c r="AE23" s="64"/>
      <c r="AF23" s="733"/>
      <c r="AG23" s="734"/>
      <c r="AH23" s="734"/>
      <c r="AI23" s="735"/>
      <c r="AJ23" s="67"/>
      <c r="AK23" s="67"/>
      <c r="AL23" s="67"/>
      <c r="AM23" s="67"/>
      <c r="AN23" s="65"/>
      <c r="AO23" s="65"/>
      <c r="AP23" s="65"/>
      <c r="AQ23" s="65"/>
      <c r="AR23" s="65"/>
      <c r="AS23" s="65"/>
      <c r="AT23" s="65"/>
      <c r="AU23" s="65"/>
      <c r="AV23" s="65"/>
      <c r="AW23" s="65"/>
      <c r="AX23" s="61"/>
      <c r="AY23" s="61"/>
      <c r="AZ23" s="61"/>
      <c r="BA23" s="68"/>
    </row>
    <row r="24" spans="1:53" s="57" customFormat="1" ht="13.5" customHeight="1" x14ac:dyDescent="0.2">
      <c r="A24" s="57">
        <v>16</v>
      </c>
      <c r="C24" s="58"/>
      <c r="D24" s="771">
        <f>IF(ISNA(VLOOKUP(A9,入力シート!$B$107:$L$116,3,FALSE)),"",VLOOKUP(A9,入力シート!$B$107:$L$116,3,FALSE))</f>
        <v>0</v>
      </c>
      <c r="E24" s="771"/>
      <c r="F24" s="771"/>
      <c r="G24" s="771"/>
      <c r="H24" s="771"/>
      <c r="I24" s="771"/>
      <c r="J24" s="771"/>
      <c r="K24" s="771"/>
      <c r="L24" s="772"/>
      <c r="M24" s="590" t="str">
        <f>IF(VLOOKUP(A9,入力シート!$B$107:$AL$116,33,FALSE)="","",VLOOKUP(A9,入力シート!$B$107:$AL$116,33,FALSE))</f>
        <v/>
      </c>
      <c r="N24" s="591"/>
      <c r="O24" s="591"/>
      <c r="P24" s="592"/>
      <c r="Q24" s="606">
        <f>IF(ISNA(VLOOKUP(A9,入力シート!$B$107:$AL$116,33,FALSE)),"",VLOOKUP(A9,入力シート!$B$107:$AL$116,33,FALSE))</f>
        <v>0</v>
      </c>
      <c r="R24" s="607"/>
      <c r="S24" s="607"/>
      <c r="T24" s="607"/>
      <c r="U24" s="60" t="str">
        <f>IF(V24="","","×")</f>
        <v/>
      </c>
      <c r="V24" s="595" t="str">
        <f>IF(M24="","","一式")</f>
        <v/>
      </c>
      <c r="W24" s="596"/>
      <c r="X24" s="590" t="str">
        <f>IF(U24="","",IF(($M$69-(SUM(入力シート!$AS$150:$AV$159,入力シート!$AS$164:$AV$173)))&gt;(入力シート!$T$12/入力シート!$BC$15),入力シート!$T$12*(入力シート!AH107/($M$69-(SUM(入力シート!$AS$150:$AV$159,入力シート!$AS$164:$AV$173)))),入力シート!AH107*入力シート!$BC$15))</f>
        <v/>
      </c>
      <c r="Y24" s="591"/>
      <c r="Z24" s="591"/>
      <c r="AA24" s="592"/>
      <c r="AB24" s="590" t="str">
        <f>IFERROR(M24-X24,"")</f>
        <v/>
      </c>
      <c r="AC24" s="591"/>
      <c r="AD24" s="591"/>
      <c r="AE24" s="592"/>
      <c r="AF24" s="733"/>
      <c r="AG24" s="734"/>
      <c r="AH24" s="734"/>
      <c r="AI24" s="735"/>
      <c r="AJ24" s="708" t="s">
        <v>290</v>
      </c>
      <c r="AK24" s="709"/>
      <c r="AL24" s="753" t="str">
        <f>IF(M24="","",(VLOOKUP(A9,入力シート!$B$107:$AB$116,12,0)))</f>
        <v/>
      </c>
      <c r="AM24" s="754"/>
      <c r="AN24" s="754"/>
      <c r="AO24" s="754"/>
      <c r="AP24" s="754"/>
      <c r="AQ24" s="754"/>
      <c r="AR24" s="754"/>
      <c r="AS24" s="754"/>
      <c r="AT24" s="754"/>
      <c r="AU24" s="754"/>
      <c r="AV24" s="754"/>
      <c r="AW24" s="754"/>
      <c r="AX24" s="754"/>
      <c r="AY24" s="754"/>
      <c r="AZ24" s="754"/>
      <c r="BA24" s="755"/>
    </row>
    <row r="25" spans="1:53" s="57" customFormat="1" ht="13.5" customHeight="1" x14ac:dyDescent="0.2">
      <c r="A25" s="57">
        <v>17</v>
      </c>
      <c r="C25" s="58"/>
      <c r="D25" s="771">
        <f>IF(ISNA(VLOOKUP(A10,入力シート!$B$107:$L$116,3,FALSE)),"",VLOOKUP(A10,入力シート!$B$107:$L$116,3,FALSE))</f>
        <v>0</v>
      </c>
      <c r="E25" s="771"/>
      <c r="F25" s="771"/>
      <c r="G25" s="771"/>
      <c r="H25" s="771"/>
      <c r="I25" s="771"/>
      <c r="J25" s="771"/>
      <c r="K25" s="771"/>
      <c r="L25" s="772"/>
      <c r="M25" s="590" t="str">
        <f>IF(VLOOKUP(A10,入力シート!$B$107:$AL$116,33,FALSE)="","",VLOOKUP(A10,入力シート!$B$107:$AL$116,33,FALSE))</f>
        <v/>
      </c>
      <c r="N25" s="591"/>
      <c r="O25" s="591"/>
      <c r="P25" s="592"/>
      <c r="Q25" s="606">
        <f>IF(ISNA(VLOOKUP(A10,入力シート!$B$107:$AL$116,33,FALSE)),"",VLOOKUP(A10,入力シート!$B$107:$AL$116,33,FALSE))</f>
        <v>0</v>
      </c>
      <c r="R25" s="607"/>
      <c r="S25" s="607"/>
      <c r="T25" s="607"/>
      <c r="U25" s="60" t="str">
        <f t="shared" ref="U25:U33" si="2">IF(V25="","","×")</f>
        <v/>
      </c>
      <c r="V25" s="595" t="str">
        <f t="shared" ref="V25:V44" si="3">IF(M25="","","一式")</f>
        <v/>
      </c>
      <c r="W25" s="596"/>
      <c r="X25" s="590" t="str">
        <f>IF(U25="","",IF(($M$69-(SUM(入力シート!$AS$150:$AV$159,入力シート!$AS$164:$AV$173)))&gt;(入力シート!$T$12/入力シート!$BC$15),入力シート!$T$12*(入力シート!AH108/($M$69-(SUM(入力シート!$AS$150:$AV$159,入力シート!$AS$164:$AV$173)))),入力シート!AH108*入力シート!$BC$15))</f>
        <v/>
      </c>
      <c r="Y25" s="591"/>
      <c r="Z25" s="591"/>
      <c r="AA25" s="592"/>
      <c r="AB25" s="590" t="str">
        <f t="shared" ref="AB25:AB44" si="4">IFERROR(M25-X25,"")</f>
        <v/>
      </c>
      <c r="AC25" s="591"/>
      <c r="AD25" s="591"/>
      <c r="AE25" s="592"/>
      <c r="AF25" s="733"/>
      <c r="AG25" s="734"/>
      <c r="AH25" s="734"/>
      <c r="AI25" s="735"/>
      <c r="AJ25" s="710"/>
      <c r="AK25" s="711"/>
      <c r="AL25" s="753" t="str">
        <f>IF(M25="","",(VLOOKUP(A10,入力シート!$B$107:$AB$116,12,0)))</f>
        <v/>
      </c>
      <c r="AM25" s="754"/>
      <c r="AN25" s="754"/>
      <c r="AO25" s="754"/>
      <c r="AP25" s="754"/>
      <c r="AQ25" s="754"/>
      <c r="AR25" s="754"/>
      <c r="AS25" s="754" t="s">
        <v>291</v>
      </c>
      <c r="AT25" s="754"/>
      <c r="AU25" s="754" t="str">
        <f>IF(M25="","",(VLOOKUP(A10,入力シート!$B$107:$AB$116,16,0)))</f>
        <v/>
      </c>
      <c r="AV25" s="754"/>
      <c r="AW25" s="754"/>
      <c r="AX25" s="754"/>
      <c r="AY25" s="754"/>
      <c r="AZ25" s="754"/>
      <c r="BA25" s="755"/>
    </row>
    <row r="26" spans="1:53" s="57" customFormat="1" ht="13.5" customHeight="1" x14ac:dyDescent="0.2">
      <c r="A26" s="57">
        <v>18</v>
      </c>
      <c r="C26" s="59"/>
      <c r="D26" s="771">
        <f>IF(ISNA(VLOOKUP(A11,入力シート!$B$107:$L$116,3,FALSE)),"",VLOOKUP(A11,入力シート!$B$107:$L$116,3,FALSE))</f>
        <v>0</v>
      </c>
      <c r="E26" s="771"/>
      <c r="F26" s="771"/>
      <c r="G26" s="771"/>
      <c r="H26" s="771"/>
      <c r="I26" s="771"/>
      <c r="J26" s="771"/>
      <c r="K26" s="771"/>
      <c r="L26" s="772"/>
      <c r="M26" s="590" t="str">
        <f>IF(VLOOKUP(A11,入力シート!$B$107:$AL$116,33,FALSE)="","",VLOOKUP(A11,入力シート!$B$107:$AL$116,33,FALSE))</f>
        <v/>
      </c>
      <c r="N26" s="591"/>
      <c r="O26" s="591"/>
      <c r="P26" s="592"/>
      <c r="Q26" s="606">
        <f>IF(ISNA(VLOOKUP(A11,入力シート!$B$107:$AL$116,33,FALSE)),"",VLOOKUP(A11,入力シート!$B$107:$AL$116,33,FALSE))</f>
        <v>0</v>
      </c>
      <c r="R26" s="607"/>
      <c r="S26" s="607"/>
      <c r="T26" s="607"/>
      <c r="U26" s="60" t="str">
        <f>IF(V26="","","×")</f>
        <v/>
      </c>
      <c r="V26" s="595" t="str">
        <f>IF(M26="","","一式")</f>
        <v/>
      </c>
      <c r="W26" s="596"/>
      <c r="X26" s="590" t="str">
        <f>IF(U26="","",IF(($M$69-(SUM(入力シート!$AS$150:$AV$159,入力シート!$AS$164:$AV$173)))&gt;(入力シート!$T$12/入力シート!$BC$15),入力シート!$T$12*(入力シート!AH109/($M$69-(SUM(入力シート!$AS$150:$AV$159,入力シート!$AS$164:$AV$173)))),入力シート!AH109*入力シート!$BC$15))</f>
        <v/>
      </c>
      <c r="Y26" s="591"/>
      <c r="Z26" s="591"/>
      <c r="AA26" s="592"/>
      <c r="AB26" s="590" t="str">
        <f>IFERROR(M26-X26,"")</f>
        <v/>
      </c>
      <c r="AC26" s="591"/>
      <c r="AD26" s="591"/>
      <c r="AE26" s="592"/>
      <c r="AF26" s="733"/>
      <c r="AG26" s="734"/>
      <c r="AH26" s="734"/>
      <c r="AI26" s="735"/>
      <c r="AJ26" s="710"/>
      <c r="AK26" s="711"/>
      <c r="AL26" s="753" t="str">
        <f>IF(M26="","",(VLOOKUP(A11,入力シート!$B$107:$AB$116,12,0)))</f>
        <v/>
      </c>
      <c r="AM26" s="754"/>
      <c r="AN26" s="754"/>
      <c r="AO26" s="754"/>
      <c r="AP26" s="754"/>
      <c r="AQ26" s="754"/>
      <c r="AR26" s="754"/>
      <c r="AS26" s="754" t="s">
        <v>291</v>
      </c>
      <c r="AT26" s="754"/>
      <c r="AU26" s="754" t="str">
        <f>IF(M26="","",(VLOOKUP(A11,入力シート!$B$107:$AB$116,16,0)))</f>
        <v/>
      </c>
      <c r="AV26" s="754"/>
      <c r="AW26" s="754"/>
      <c r="AX26" s="754"/>
      <c r="AY26" s="754"/>
      <c r="AZ26" s="754"/>
      <c r="BA26" s="755"/>
    </row>
    <row r="27" spans="1:53" s="57" customFormat="1" ht="13.5" customHeight="1" x14ac:dyDescent="0.2">
      <c r="A27" s="57">
        <v>19</v>
      </c>
      <c r="C27" s="58"/>
      <c r="D27" s="771">
        <f>IF(ISNA(VLOOKUP(A12,入力シート!$B$107:$L$116,3,FALSE)),"",VLOOKUP(A12,入力シート!$B$107:$L$116,3,FALSE))</f>
        <v>0</v>
      </c>
      <c r="E27" s="771"/>
      <c r="F27" s="771"/>
      <c r="G27" s="771"/>
      <c r="H27" s="771"/>
      <c r="I27" s="771"/>
      <c r="J27" s="771"/>
      <c r="K27" s="771"/>
      <c r="L27" s="772"/>
      <c r="M27" s="590" t="str">
        <f>IF(VLOOKUP(A12,入力シート!$B$107:$AL$116,33,FALSE)="","",VLOOKUP(A12,入力シート!$B$107:$AL$116,33,FALSE))</f>
        <v/>
      </c>
      <c r="N27" s="591"/>
      <c r="O27" s="591"/>
      <c r="P27" s="592"/>
      <c r="Q27" s="606">
        <f>IF(ISNA(VLOOKUP(A12,入力シート!$B$107:$AL$116,33,FALSE)),"",VLOOKUP(A12,入力シート!$B$107:$AL$116,33,FALSE))</f>
        <v>0</v>
      </c>
      <c r="R27" s="607"/>
      <c r="S27" s="607"/>
      <c r="T27" s="607"/>
      <c r="U27" s="60" t="str">
        <f>IF(V27="","","×")</f>
        <v/>
      </c>
      <c r="V27" s="595" t="str">
        <f>IF(M27="","","一式")</f>
        <v/>
      </c>
      <c r="W27" s="596"/>
      <c r="X27" s="590" t="str">
        <f>IF(U27="","",IF(($M$69-(SUM(入力シート!$AS$150:$AV$159,入力シート!$AS$164:$AV$173)))&gt;(入力シート!$T$12/入力シート!$BC$15),入力シート!$T$12*(入力シート!AH110/($M$69-(SUM(入力シート!$AS$150:$AV$159,入力シート!$AS$164:$AV$173)))),入力シート!AH110*入力シート!$BC$15))</f>
        <v/>
      </c>
      <c r="Y27" s="591"/>
      <c r="Z27" s="591"/>
      <c r="AA27" s="592"/>
      <c r="AB27" s="590" t="str">
        <f t="shared" ref="AB27:AB33" si="5">IFERROR(M27-X27,"")</f>
        <v/>
      </c>
      <c r="AC27" s="591"/>
      <c r="AD27" s="591"/>
      <c r="AE27" s="592"/>
      <c r="AF27" s="733"/>
      <c r="AG27" s="734"/>
      <c r="AH27" s="734"/>
      <c r="AI27" s="735"/>
      <c r="AJ27" s="710"/>
      <c r="AK27" s="711"/>
      <c r="AL27" s="753" t="str">
        <f>IF(M27="","",(VLOOKUP(A12,入力シート!$B$107:$AB$116,12,0)))</f>
        <v/>
      </c>
      <c r="AM27" s="754"/>
      <c r="AN27" s="754"/>
      <c r="AO27" s="754"/>
      <c r="AP27" s="754"/>
      <c r="AQ27" s="754"/>
      <c r="AR27" s="754"/>
      <c r="AS27" s="754" t="s">
        <v>291</v>
      </c>
      <c r="AT27" s="754"/>
      <c r="AU27" s="754" t="str">
        <f>IF(M27="","",(VLOOKUP(A12,入力シート!$B$107:$AB$116,16,0)))</f>
        <v/>
      </c>
      <c r="AV27" s="754"/>
      <c r="AW27" s="754"/>
      <c r="AX27" s="754"/>
      <c r="AY27" s="754"/>
      <c r="AZ27" s="754"/>
      <c r="BA27" s="755"/>
    </row>
    <row r="28" spans="1:53" s="57" customFormat="1" ht="13.5" customHeight="1" x14ac:dyDescent="0.2">
      <c r="A28" s="57">
        <v>20</v>
      </c>
      <c r="C28" s="58"/>
      <c r="D28" s="771">
        <f>IF(ISNA(VLOOKUP(A13,入力シート!$B$107:$L$116,3,FALSE)),"",VLOOKUP(A13,入力シート!$B$107:$L$116,3,FALSE))</f>
        <v>0</v>
      </c>
      <c r="E28" s="771"/>
      <c r="F28" s="771"/>
      <c r="G28" s="771"/>
      <c r="H28" s="771"/>
      <c r="I28" s="771"/>
      <c r="J28" s="771"/>
      <c r="K28" s="771"/>
      <c r="L28" s="772"/>
      <c r="M28" s="590" t="str">
        <f>IF(VLOOKUP(A13,入力シート!$B$107:$AL$116,33,FALSE)="","",VLOOKUP(A13,入力シート!$B$107:$AL$116,33,FALSE))</f>
        <v/>
      </c>
      <c r="N28" s="591"/>
      <c r="O28" s="591"/>
      <c r="P28" s="592"/>
      <c r="Q28" s="606">
        <f>IF(ISNA(VLOOKUP(A13,入力シート!$B$107:$AL$116,33,FALSE)),"",VLOOKUP(A13,入力シート!$B$107:$AL$116,33,FALSE))</f>
        <v>0</v>
      </c>
      <c r="R28" s="607"/>
      <c r="S28" s="607"/>
      <c r="T28" s="607"/>
      <c r="U28" s="60" t="str">
        <f t="shared" ref="U28" si="6">IF(V28="","","×")</f>
        <v/>
      </c>
      <c r="V28" s="595" t="str">
        <f t="shared" ref="V28" si="7">IF(M28="","","一式")</f>
        <v/>
      </c>
      <c r="W28" s="596"/>
      <c r="X28" s="590" t="str">
        <f>IF(U28="","",IF(($M$69-(SUM(入力シート!$AS$150:$AV$159,入力シート!$AS$164:$AV$173)))&gt;(入力シート!$T$12/入力シート!$BC$15),入力シート!$T$12*(入力シート!AH111/($M$69-(SUM(入力シート!$AS$150:$AV$159,入力シート!$AS$164:$AV$173)))),入力シート!AH111*入力シート!$BC$15))</f>
        <v/>
      </c>
      <c r="Y28" s="591"/>
      <c r="Z28" s="591"/>
      <c r="AA28" s="592"/>
      <c r="AB28" s="590" t="str">
        <f t="shared" si="5"/>
        <v/>
      </c>
      <c r="AC28" s="591"/>
      <c r="AD28" s="591"/>
      <c r="AE28" s="592"/>
      <c r="AF28" s="733"/>
      <c r="AG28" s="734"/>
      <c r="AH28" s="734"/>
      <c r="AI28" s="735"/>
      <c r="AJ28" s="710"/>
      <c r="AK28" s="711"/>
      <c r="AL28" s="753" t="str">
        <f>IF(M28="","",(VLOOKUP(A13,入力シート!$B$107:$AB$116,12,0)))</f>
        <v/>
      </c>
      <c r="AM28" s="754"/>
      <c r="AN28" s="754"/>
      <c r="AO28" s="754"/>
      <c r="AP28" s="754"/>
      <c r="AQ28" s="754"/>
      <c r="AR28" s="754"/>
      <c r="AS28" s="754" t="s">
        <v>291</v>
      </c>
      <c r="AT28" s="754"/>
      <c r="AU28" s="754" t="str">
        <f>IF(M28="","",(VLOOKUP(A13,入力シート!$B$107:$AB$116,16,0)))</f>
        <v/>
      </c>
      <c r="AV28" s="754"/>
      <c r="AW28" s="754"/>
      <c r="AX28" s="754"/>
      <c r="AY28" s="754"/>
      <c r="AZ28" s="754"/>
      <c r="BA28" s="755"/>
    </row>
    <row r="29" spans="1:53" s="57" customFormat="1" ht="13.5" customHeight="1" x14ac:dyDescent="0.2">
      <c r="A29" s="57">
        <v>21</v>
      </c>
      <c r="C29" s="59"/>
      <c r="D29" s="771">
        <f>IF(ISNA(VLOOKUP(A14,入力シート!$B$107:$L$116,3,FALSE)),"",VLOOKUP(A14,入力シート!$B$107:$L$116,3,FALSE))</f>
        <v>0</v>
      </c>
      <c r="E29" s="771"/>
      <c r="F29" s="771"/>
      <c r="G29" s="771"/>
      <c r="H29" s="771"/>
      <c r="I29" s="771"/>
      <c r="J29" s="771"/>
      <c r="K29" s="771"/>
      <c r="L29" s="772"/>
      <c r="M29" s="590" t="str">
        <f>IF(VLOOKUP(A14,入力シート!$B$107:$AL$116,33,FALSE)="","",VLOOKUP(A14,入力シート!$B$107:$AL$116,33,FALSE))</f>
        <v/>
      </c>
      <c r="N29" s="591"/>
      <c r="O29" s="591"/>
      <c r="P29" s="592"/>
      <c r="Q29" s="606">
        <f>IF(ISNA(VLOOKUP(A14,入力シート!$B$107:$AL$116,33,FALSE)),"",VLOOKUP(A14,入力シート!$B$107:$AL$116,33,FALSE))</f>
        <v>0</v>
      </c>
      <c r="R29" s="607"/>
      <c r="S29" s="607"/>
      <c r="T29" s="607"/>
      <c r="U29" s="60" t="str">
        <f>IF(V29="","","×")</f>
        <v/>
      </c>
      <c r="V29" s="595" t="str">
        <f>IF(M29="","","一式")</f>
        <v/>
      </c>
      <c r="W29" s="596"/>
      <c r="X29" s="590" t="str">
        <f>IF(U29="","",IF(($M$69-(SUM(入力シート!$AS$150:$AV$159,入力シート!$AS$164:$AV$173)))&gt;(入力シート!$T$12/入力シート!$BC$15),入力シート!$T$12*(入力シート!AH112/($M$69-(SUM(入力シート!$AS$150:$AV$159,入力シート!$AS$164:$AV$173)))),入力シート!AH112*入力シート!$BC$15))</f>
        <v/>
      </c>
      <c r="Y29" s="591"/>
      <c r="Z29" s="591"/>
      <c r="AA29" s="592"/>
      <c r="AB29" s="590" t="str">
        <f t="shared" si="5"/>
        <v/>
      </c>
      <c r="AC29" s="591"/>
      <c r="AD29" s="591"/>
      <c r="AE29" s="592"/>
      <c r="AF29" s="733"/>
      <c r="AG29" s="734"/>
      <c r="AH29" s="734"/>
      <c r="AI29" s="735"/>
      <c r="AJ29" s="710"/>
      <c r="AK29" s="711"/>
      <c r="AL29" s="753" t="str">
        <f>IF(M29="","",(VLOOKUP(A14,入力シート!$B$107:$AB$116,12,0)))</f>
        <v/>
      </c>
      <c r="AM29" s="754"/>
      <c r="AN29" s="754"/>
      <c r="AO29" s="754"/>
      <c r="AP29" s="754"/>
      <c r="AQ29" s="754"/>
      <c r="AR29" s="754"/>
      <c r="AS29" s="754" t="s">
        <v>291</v>
      </c>
      <c r="AT29" s="754"/>
      <c r="AU29" s="754" t="str">
        <f>IF(M29="","",(VLOOKUP(A14,入力シート!$B$107:$AB$116,16,0)))</f>
        <v/>
      </c>
      <c r="AV29" s="754"/>
      <c r="AW29" s="754"/>
      <c r="AX29" s="754"/>
      <c r="AY29" s="754"/>
      <c r="AZ29" s="754"/>
      <c r="BA29" s="755"/>
    </row>
    <row r="30" spans="1:53" s="57" customFormat="1" ht="13.5" customHeight="1" x14ac:dyDescent="0.2">
      <c r="A30" s="57">
        <v>22</v>
      </c>
      <c r="C30" s="58"/>
      <c r="D30" s="771">
        <f>IF(ISNA(VLOOKUP(A15,入力シート!$B$107:$L$116,3,FALSE)),"",VLOOKUP(A15,入力シート!$B$107:$L$116,3,FALSE))</f>
        <v>0</v>
      </c>
      <c r="E30" s="771"/>
      <c r="F30" s="771"/>
      <c r="G30" s="771"/>
      <c r="H30" s="771"/>
      <c r="I30" s="771"/>
      <c r="J30" s="771"/>
      <c r="K30" s="771"/>
      <c r="L30" s="772"/>
      <c r="M30" s="590" t="str">
        <f>IF(VLOOKUP(A15,入力シート!$B$107:$AL$116,33,FALSE)="","",VLOOKUP(A15,入力シート!$B$107:$AL$116,33,FALSE))</f>
        <v/>
      </c>
      <c r="N30" s="591"/>
      <c r="O30" s="591"/>
      <c r="P30" s="592"/>
      <c r="Q30" s="606">
        <f>IF(ISNA(VLOOKUP(A15,入力シート!$B$107:$AL$116,33,FALSE)),"",VLOOKUP(A15,入力シート!$B$107:$AL$116,33,FALSE))</f>
        <v>0</v>
      </c>
      <c r="R30" s="607"/>
      <c r="S30" s="607"/>
      <c r="T30" s="607"/>
      <c r="U30" s="60" t="str">
        <f>IF(V30="","","×")</f>
        <v/>
      </c>
      <c r="V30" s="595" t="str">
        <f>IF(M30="","","一式")</f>
        <v/>
      </c>
      <c r="W30" s="596"/>
      <c r="X30" s="590" t="str">
        <f>IF(U30="","",IF(($M$69-(SUM(入力シート!$AS$150:$AV$159,入力シート!$AS$164:$AV$173)))&gt;(入力シート!$T$12/入力シート!$BC$15),入力シート!$T$12*(入力シート!AH113/($M$69-(SUM(入力シート!$AS$150:$AV$159,入力シート!$AS$164:$AV$173)))),入力シート!AH113*入力シート!$BC$15))</f>
        <v/>
      </c>
      <c r="Y30" s="591"/>
      <c r="Z30" s="591"/>
      <c r="AA30" s="592"/>
      <c r="AB30" s="590" t="str">
        <f t="shared" si="5"/>
        <v/>
      </c>
      <c r="AC30" s="591"/>
      <c r="AD30" s="591"/>
      <c r="AE30" s="592"/>
      <c r="AF30" s="733"/>
      <c r="AG30" s="734"/>
      <c r="AH30" s="734"/>
      <c r="AI30" s="735"/>
      <c r="AJ30" s="710"/>
      <c r="AK30" s="711"/>
      <c r="AL30" s="753" t="str">
        <f>IF(M30="","",(VLOOKUP(A15,入力シート!$B$107:$AB$116,12,0)))</f>
        <v/>
      </c>
      <c r="AM30" s="754"/>
      <c r="AN30" s="754"/>
      <c r="AO30" s="754"/>
      <c r="AP30" s="754"/>
      <c r="AQ30" s="754"/>
      <c r="AR30" s="754"/>
      <c r="AS30" s="754" t="s">
        <v>291</v>
      </c>
      <c r="AT30" s="754"/>
      <c r="AU30" s="754" t="str">
        <f>IF(M30="","",(VLOOKUP(A15,入力シート!$B$107:$AB$116,16,0)))</f>
        <v/>
      </c>
      <c r="AV30" s="754"/>
      <c r="AW30" s="754"/>
      <c r="AX30" s="754"/>
      <c r="AY30" s="754"/>
      <c r="AZ30" s="754"/>
      <c r="BA30" s="755"/>
    </row>
    <row r="31" spans="1:53" s="57" customFormat="1" ht="13.5" customHeight="1" x14ac:dyDescent="0.2">
      <c r="A31" s="57">
        <v>23</v>
      </c>
      <c r="C31" s="58"/>
      <c r="D31" s="771">
        <f>IF(ISNA(VLOOKUP(A16,入力シート!$B$107:$L$116,3,FALSE)),"",VLOOKUP(A16,入力シート!$B$107:$L$116,3,FALSE))</f>
        <v>0</v>
      </c>
      <c r="E31" s="771"/>
      <c r="F31" s="771"/>
      <c r="G31" s="771"/>
      <c r="H31" s="771"/>
      <c r="I31" s="771"/>
      <c r="J31" s="771"/>
      <c r="K31" s="771"/>
      <c r="L31" s="772"/>
      <c r="M31" s="590" t="str">
        <f>IF(VLOOKUP(A16,入力シート!$B$107:$AL$116,33,FALSE)="","",VLOOKUP(A16,入力シート!$B$107:$AL$116,33,FALSE))</f>
        <v/>
      </c>
      <c r="N31" s="591"/>
      <c r="O31" s="591"/>
      <c r="P31" s="592"/>
      <c r="Q31" s="606">
        <f>IF(ISNA(VLOOKUP(A16,入力シート!$B$107:$AL$116,33,FALSE)),"",VLOOKUP(A16,入力シート!$B$107:$AL$116,33,FALSE))</f>
        <v>0</v>
      </c>
      <c r="R31" s="607"/>
      <c r="S31" s="607"/>
      <c r="T31" s="607"/>
      <c r="U31" s="60" t="str">
        <f t="shared" ref="U31" si="8">IF(V31="","","×")</f>
        <v/>
      </c>
      <c r="V31" s="595" t="str">
        <f t="shared" ref="V31" si="9">IF(M31="","","一式")</f>
        <v/>
      </c>
      <c r="W31" s="596"/>
      <c r="X31" s="590" t="str">
        <f>IF(U31="","",IF(($M$69-(SUM(入力シート!$AS$150:$AV$159,入力シート!$AS$164:$AV$173)))&gt;(入力シート!$T$12/入力シート!$BC$15),入力シート!$T$12*(入力シート!AH114/($M$69-(SUM(入力シート!$AS$150:$AV$159,入力シート!$AS$164:$AV$173)))),入力シート!AH114*入力シート!$BC$15))</f>
        <v/>
      </c>
      <c r="Y31" s="591"/>
      <c r="Z31" s="591"/>
      <c r="AA31" s="592"/>
      <c r="AB31" s="590" t="str">
        <f t="shared" si="5"/>
        <v/>
      </c>
      <c r="AC31" s="591"/>
      <c r="AD31" s="591"/>
      <c r="AE31" s="592"/>
      <c r="AF31" s="733"/>
      <c r="AG31" s="734"/>
      <c r="AH31" s="734"/>
      <c r="AI31" s="735"/>
      <c r="AJ31" s="710"/>
      <c r="AK31" s="711"/>
      <c r="AL31" s="753" t="str">
        <f>IF(M31="","",(VLOOKUP(A16,入力シート!$B$107:$AB$116,12,0)))</f>
        <v/>
      </c>
      <c r="AM31" s="754"/>
      <c r="AN31" s="754"/>
      <c r="AO31" s="754"/>
      <c r="AP31" s="754"/>
      <c r="AQ31" s="754"/>
      <c r="AR31" s="754"/>
      <c r="AS31" s="754" t="s">
        <v>291</v>
      </c>
      <c r="AT31" s="754"/>
      <c r="AU31" s="754" t="str">
        <f>IF(M31="","",(VLOOKUP(A16,入力シート!$B$107:$AB$116,16,0)))</f>
        <v/>
      </c>
      <c r="AV31" s="754"/>
      <c r="AW31" s="754"/>
      <c r="AX31" s="754"/>
      <c r="AY31" s="754"/>
      <c r="AZ31" s="754"/>
      <c r="BA31" s="755"/>
    </row>
    <row r="32" spans="1:53" s="57" customFormat="1" ht="13.5" customHeight="1" x14ac:dyDescent="0.2">
      <c r="A32" s="57">
        <v>24</v>
      </c>
      <c r="C32" s="59"/>
      <c r="D32" s="771">
        <f>IF(ISNA(VLOOKUP(A17,入力シート!$B$107:$L$116,3,FALSE)),"",VLOOKUP(A17,入力シート!$B$107:$L$116,3,FALSE))</f>
        <v>0</v>
      </c>
      <c r="E32" s="771"/>
      <c r="F32" s="771"/>
      <c r="G32" s="771"/>
      <c r="H32" s="771"/>
      <c r="I32" s="771"/>
      <c r="J32" s="771"/>
      <c r="K32" s="771"/>
      <c r="L32" s="772"/>
      <c r="M32" s="590" t="str">
        <f>IF(VLOOKUP(A17,入力シート!$B$107:$AL$116,33,FALSE)="","",VLOOKUP(A17,入力シート!$B$107:$AL$116,33,FALSE))</f>
        <v/>
      </c>
      <c r="N32" s="591"/>
      <c r="O32" s="591"/>
      <c r="P32" s="592"/>
      <c r="Q32" s="606">
        <f>IF(ISNA(VLOOKUP(A17,入力シート!$B$107:$AL$116,33,FALSE)),"",VLOOKUP(A17,入力シート!$B$107:$AL$116,33,FALSE))</f>
        <v>0</v>
      </c>
      <c r="R32" s="607"/>
      <c r="S32" s="607"/>
      <c r="T32" s="607"/>
      <c r="U32" s="60" t="str">
        <f>IF(V32="","","×")</f>
        <v/>
      </c>
      <c r="V32" s="595" t="str">
        <f>IF(M32="","","一式")</f>
        <v/>
      </c>
      <c r="W32" s="596"/>
      <c r="X32" s="590" t="str">
        <f>IF(U32="","",IF(($M$69-(SUM(入力シート!$AS$150:$AV$159,入力シート!$AS$164:$AV$173)))&gt;(入力シート!$T$12/入力シート!$BC$15),入力シート!$T$12*(入力シート!AH115/($M$69-(SUM(入力シート!$AS$150:$AV$159,入力シート!$AS$164:$AV$173)))),入力シート!AH115*入力シート!$BC$15))</f>
        <v/>
      </c>
      <c r="Y32" s="591"/>
      <c r="Z32" s="591"/>
      <c r="AA32" s="592"/>
      <c r="AB32" s="590" t="str">
        <f t="shared" si="5"/>
        <v/>
      </c>
      <c r="AC32" s="591"/>
      <c r="AD32" s="591"/>
      <c r="AE32" s="592"/>
      <c r="AF32" s="733"/>
      <c r="AG32" s="734"/>
      <c r="AH32" s="734"/>
      <c r="AI32" s="735"/>
      <c r="AJ32" s="710"/>
      <c r="AK32" s="711"/>
      <c r="AL32" s="753" t="str">
        <f>IF(M32="","",(VLOOKUP(A17,入力シート!$B$107:$AB$116,12,0)))</f>
        <v/>
      </c>
      <c r="AM32" s="754"/>
      <c r="AN32" s="754"/>
      <c r="AO32" s="754"/>
      <c r="AP32" s="754"/>
      <c r="AQ32" s="754"/>
      <c r="AR32" s="754"/>
      <c r="AS32" s="754" t="s">
        <v>291</v>
      </c>
      <c r="AT32" s="754"/>
      <c r="AU32" s="754" t="str">
        <f>IF(M32="","",(VLOOKUP(A17,入力シート!$B$107:$AB$116,16,0)))</f>
        <v/>
      </c>
      <c r="AV32" s="754"/>
      <c r="AW32" s="754"/>
      <c r="AX32" s="754"/>
      <c r="AY32" s="754"/>
      <c r="AZ32" s="754"/>
      <c r="BA32" s="755"/>
    </row>
    <row r="33" spans="1:54" s="57" customFormat="1" ht="13.5" customHeight="1" x14ac:dyDescent="0.2">
      <c r="A33" s="57">
        <v>25</v>
      </c>
      <c r="C33" s="59"/>
      <c r="D33" s="771">
        <f>IF(ISNA(VLOOKUP(A18,入力シート!$B$107:$L$116,3,FALSE)),"",VLOOKUP(A18,入力シート!$B$107:$L$116,3,FALSE))</f>
        <v>0</v>
      </c>
      <c r="E33" s="771"/>
      <c r="F33" s="771"/>
      <c r="G33" s="771"/>
      <c r="H33" s="771"/>
      <c r="I33" s="771"/>
      <c r="J33" s="771"/>
      <c r="K33" s="771"/>
      <c r="L33" s="772"/>
      <c r="M33" s="590" t="str">
        <f>IF(VLOOKUP(A18,入力シート!$B$107:$AL$116,33,FALSE)="","",VLOOKUP(A18,入力シート!$B$107:$AL$116,33,FALSE))</f>
        <v/>
      </c>
      <c r="N33" s="591"/>
      <c r="O33" s="591"/>
      <c r="P33" s="592"/>
      <c r="Q33" s="606">
        <f>IF(ISNA(VLOOKUP(A18,入力シート!$B$107:$AL$116,33,FALSE)),"",VLOOKUP(A18,入力シート!$B$107:$AL$116,33,FALSE))</f>
        <v>0</v>
      </c>
      <c r="R33" s="607"/>
      <c r="S33" s="607"/>
      <c r="T33" s="607"/>
      <c r="U33" s="60" t="str">
        <f t="shared" si="2"/>
        <v/>
      </c>
      <c r="V33" s="595" t="str">
        <f t="shared" ref="V33" si="10">IF(M33="","","一式")</f>
        <v/>
      </c>
      <c r="W33" s="596"/>
      <c r="X33" s="590" t="str">
        <f>IF(U33="","",IF(($M$69-(SUM(入力シート!$AS$150:$AV$159,入力シート!$AS$164:$AV$173)))&gt;(入力シート!$T$12/入力シート!$BC$15),入力シート!$T$12*(入力シート!AH116/($M$69-(SUM(入力シート!$AS$150:$AV$159,入力シート!$AS$164:$AV$173)))),入力シート!AH116*入力シート!$BC$15))</f>
        <v/>
      </c>
      <c r="Y33" s="591"/>
      <c r="Z33" s="591"/>
      <c r="AA33" s="592"/>
      <c r="AB33" s="590" t="str">
        <f t="shared" si="5"/>
        <v/>
      </c>
      <c r="AC33" s="591"/>
      <c r="AD33" s="591"/>
      <c r="AE33" s="592"/>
      <c r="AF33" s="733"/>
      <c r="AG33" s="734"/>
      <c r="AH33" s="734"/>
      <c r="AI33" s="735"/>
      <c r="AJ33" s="712"/>
      <c r="AK33" s="713"/>
      <c r="AL33" s="753" t="str">
        <f>IF(M33="","",(VLOOKUP(A18,入力シート!$B$107:$AB$116,12,0)))</f>
        <v/>
      </c>
      <c r="AM33" s="754"/>
      <c r="AN33" s="754"/>
      <c r="AO33" s="754"/>
      <c r="AP33" s="754"/>
      <c r="AQ33" s="754"/>
      <c r="AR33" s="754"/>
      <c r="AS33" s="754" t="s">
        <v>291</v>
      </c>
      <c r="AT33" s="754"/>
      <c r="AU33" s="754" t="str">
        <f>IF(M33="","",(VLOOKUP(A18,入力シート!$B$107:$AB$116,16,0)))</f>
        <v/>
      </c>
      <c r="AV33" s="754"/>
      <c r="AW33" s="754"/>
      <c r="AX33" s="754"/>
      <c r="AY33" s="754"/>
      <c r="AZ33" s="754"/>
      <c r="BA33" s="755"/>
    </row>
    <row r="34" spans="1:54" s="57" customFormat="1" ht="13.5" customHeight="1" x14ac:dyDescent="0.2">
      <c r="A34" s="57">
        <v>26</v>
      </c>
      <c r="C34" s="59"/>
      <c r="D34" s="603" t="s">
        <v>292</v>
      </c>
      <c r="E34" s="603"/>
      <c r="F34" s="603"/>
      <c r="G34" s="603"/>
      <c r="H34" s="603"/>
      <c r="I34" s="603"/>
      <c r="J34" s="603"/>
      <c r="K34" s="603"/>
      <c r="L34" s="604"/>
      <c r="M34" s="590"/>
      <c r="N34" s="591"/>
      <c r="O34" s="591"/>
      <c r="P34" s="592"/>
      <c r="Q34" s="606"/>
      <c r="R34" s="607"/>
      <c r="S34" s="607"/>
      <c r="T34" s="607"/>
      <c r="U34" s="60"/>
      <c r="V34" s="595"/>
      <c r="W34" s="596"/>
      <c r="X34" s="590"/>
      <c r="Y34" s="591"/>
      <c r="Z34" s="591"/>
      <c r="AA34" s="592"/>
      <c r="AB34" s="590"/>
      <c r="AC34" s="591"/>
      <c r="AD34" s="591"/>
      <c r="AE34" s="592"/>
      <c r="AF34" s="733"/>
      <c r="AG34" s="734"/>
      <c r="AH34" s="734"/>
      <c r="AI34" s="734"/>
      <c r="AJ34" s="69"/>
      <c r="AK34" s="69"/>
      <c r="AL34" s="705"/>
      <c r="AM34" s="706"/>
      <c r="AN34" s="706"/>
      <c r="AO34" s="706"/>
      <c r="AP34" s="706"/>
      <c r="AQ34" s="706"/>
      <c r="AR34" s="706"/>
      <c r="AS34" s="706"/>
      <c r="AT34" s="706"/>
      <c r="AU34" s="706"/>
      <c r="AV34" s="706"/>
      <c r="AW34" s="706"/>
      <c r="AX34" s="706"/>
      <c r="AY34" s="706"/>
      <c r="AZ34" s="706"/>
      <c r="BA34" s="707"/>
    </row>
    <row r="35" spans="1:54" s="57" customFormat="1" ht="13.5" customHeight="1" x14ac:dyDescent="0.2">
      <c r="A35" s="57">
        <v>27</v>
      </c>
      <c r="C35" s="59"/>
      <c r="D35" s="771">
        <f>IF(ISNA(VLOOKUP(A9,入力シート!$B$120:$AG$129,3,FALSE)),"",VLOOKUP(A9,入力シート!$B$120:$AG$129,3,FALSE))</f>
        <v>0</v>
      </c>
      <c r="E35" s="771"/>
      <c r="F35" s="771"/>
      <c r="G35" s="771"/>
      <c r="H35" s="771"/>
      <c r="I35" s="771"/>
      <c r="J35" s="771"/>
      <c r="K35" s="771"/>
      <c r="L35" s="772"/>
      <c r="M35" s="590" t="str">
        <f>IF(VLOOKUP(A9,入力シート!$B$120:$AG$129,20,FALSE)="","",VLOOKUP(A9,入力シート!$B$120:$AG$129,20,FALSE))</f>
        <v/>
      </c>
      <c r="N35" s="591"/>
      <c r="O35" s="591"/>
      <c r="P35" s="592"/>
      <c r="Q35" s="606">
        <f>IF(ISNA(VLOOKUP(A9,入力シート!$B$120:$AG$129,25,FALSE)),"",VLOOKUP(A9,入力シート!$B$120:$AG$129,20,FALSE))</f>
        <v>0</v>
      </c>
      <c r="R35" s="607"/>
      <c r="S35" s="607"/>
      <c r="T35" s="607"/>
      <c r="U35" s="60" t="str">
        <f t="shared" ref="U35:U36" si="11">IF(V35="","","×")</f>
        <v/>
      </c>
      <c r="V35" s="595" t="str">
        <f t="shared" si="3"/>
        <v/>
      </c>
      <c r="W35" s="596"/>
      <c r="X35" s="590" t="str">
        <f>IF(U35="","",IF(($M$69-(SUM(入力シート!$AS$150:$AV$159,入力シート!$AS$164:$AV$173)))&gt;(入力シート!$T$12/入力シート!$BC$15),入力シート!$T$12*(入力シート!U120/($M$69-(SUM(入力シート!$AS$150:$AV$159,入力シート!$AS$164:$AV$173)))),入力シート!U120*入力シート!$BC$15))</f>
        <v/>
      </c>
      <c r="Y35" s="591"/>
      <c r="Z35" s="591"/>
      <c r="AA35" s="592"/>
      <c r="AB35" s="590" t="str">
        <f>IFERROR(M35-X35,"")</f>
        <v/>
      </c>
      <c r="AC35" s="591"/>
      <c r="AD35" s="591"/>
      <c r="AE35" s="592"/>
      <c r="AF35" s="733"/>
      <c r="AG35" s="734"/>
      <c r="AH35" s="734"/>
      <c r="AI35" s="735"/>
      <c r="AJ35" s="708" t="s">
        <v>293</v>
      </c>
      <c r="AK35" s="709"/>
      <c r="AL35" s="714" t="str">
        <f>IF(M35="","",(VLOOKUP(A9,入力シート!$B$120:$AG$129,12,0)))</f>
        <v/>
      </c>
      <c r="AM35" s="714"/>
      <c r="AN35" s="714"/>
      <c r="AO35" s="714"/>
      <c r="AP35" s="714"/>
      <c r="AQ35" s="714"/>
      <c r="AR35" s="714"/>
      <c r="AS35" s="714"/>
      <c r="AT35" s="714"/>
      <c r="AU35" s="714"/>
      <c r="AV35" s="714"/>
      <c r="AW35" s="714"/>
      <c r="AX35" s="714"/>
      <c r="AY35" s="714"/>
      <c r="AZ35" s="714"/>
      <c r="BA35" s="715"/>
    </row>
    <row r="36" spans="1:54" s="57" customFormat="1" ht="13.5" customHeight="1" x14ac:dyDescent="0.2">
      <c r="A36" s="57">
        <v>28</v>
      </c>
      <c r="C36" s="59"/>
      <c r="D36" s="771">
        <f>IF(ISNA(VLOOKUP(A10,入力シート!$B$120:$AG$129,3,FALSE)),"",VLOOKUP(A10,入力シート!$B$120:$AG$129,3,FALSE))</f>
        <v>0</v>
      </c>
      <c r="E36" s="771"/>
      <c r="F36" s="771"/>
      <c r="G36" s="771"/>
      <c r="H36" s="771"/>
      <c r="I36" s="771"/>
      <c r="J36" s="771"/>
      <c r="K36" s="771"/>
      <c r="L36" s="772"/>
      <c r="M36" s="590" t="str">
        <f>IF(VLOOKUP(A10,入力シート!$B$120:$AG$129,20,FALSE)="","",VLOOKUP(A10,入力シート!$B$120:$AG$129,20,FALSE))</f>
        <v/>
      </c>
      <c r="N36" s="591"/>
      <c r="O36" s="591"/>
      <c r="P36" s="592"/>
      <c r="Q36" s="606">
        <f>IF(ISNA(VLOOKUP(A10,入力シート!$B$120:$AG$129,25,FALSE)),"",VLOOKUP(A10,入力シート!$B$120:$AG$129,20,FALSE))</f>
        <v>0</v>
      </c>
      <c r="R36" s="607"/>
      <c r="S36" s="607"/>
      <c r="T36" s="607"/>
      <c r="U36" s="60" t="str">
        <f t="shared" si="11"/>
        <v/>
      </c>
      <c r="V36" s="595" t="str">
        <f t="shared" si="3"/>
        <v/>
      </c>
      <c r="W36" s="596"/>
      <c r="X36" s="590" t="str">
        <f>IF(U36="","",IF(($M$69-(SUM(入力シート!$AS$150:$AV$159,入力シート!$AS$164:$AV$173)))&gt;(入力シート!$T$12/入力シート!$BC$15),入力シート!$T$12*(入力シート!U121/($M$69-(SUM(入力シート!$AS$150:$AV$159,入力シート!$AS$164:$AV$173)))),入力シート!U121*入力シート!$BC$15))</f>
        <v/>
      </c>
      <c r="Y36" s="591"/>
      <c r="Z36" s="591"/>
      <c r="AA36" s="592"/>
      <c r="AB36" s="590" t="str">
        <f t="shared" si="4"/>
        <v/>
      </c>
      <c r="AC36" s="591"/>
      <c r="AD36" s="591"/>
      <c r="AE36" s="592"/>
      <c r="AF36" s="733"/>
      <c r="AG36" s="734"/>
      <c r="AH36" s="734"/>
      <c r="AI36" s="735"/>
      <c r="AJ36" s="710"/>
      <c r="AK36" s="711"/>
      <c r="AL36" s="714" t="str">
        <f>IF(M36="","",(VLOOKUP(A10,入力シート!$B$120:$AG$129,12,0)))</f>
        <v/>
      </c>
      <c r="AM36" s="714"/>
      <c r="AN36" s="714"/>
      <c r="AO36" s="714"/>
      <c r="AP36" s="714"/>
      <c r="AQ36" s="714"/>
      <c r="AR36" s="714"/>
      <c r="AS36" s="714"/>
      <c r="AT36" s="714"/>
      <c r="AU36" s="714"/>
      <c r="AV36" s="714"/>
      <c r="AW36" s="714"/>
      <c r="AX36" s="714"/>
      <c r="AY36" s="714"/>
      <c r="AZ36" s="714"/>
      <c r="BA36" s="715"/>
    </row>
    <row r="37" spans="1:54" s="57" customFormat="1" ht="13.5" customHeight="1" x14ac:dyDescent="0.2">
      <c r="A37" s="57">
        <v>29</v>
      </c>
      <c r="C37" s="59"/>
      <c r="D37" s="771">
        <f>IF(ISNA(VLOOKUP(A11,入力シート!$B$120:$AG$129,3,FALSE)),"",VLOOKUP(A11,入力シート!$B$120:$AG$129,3,FALSE))</f>
        <v>0</v>
      </c>
      <c r="E37" s="771"/>
      <c r="F37" s="771"/>
      <c r="G37" s="771"/>
      <c r="H37" s="771"/>
      <c r="I37" s="771"/>
      <c r="J37" s="771"/>
      <c r="K37" s="771"/>
      <c r="L37" s="772"/>
      <c r="M37" s="590" t="str">
        <f>IF(VLOOKUP(A11,入力シート!$B$120:$AG$129,20,FALSE)="","",VLOOKUP(A11,入力シート!$B$120:$AG$129,20,FALSE))</f>
        <v/>
      </c>
      <c r="N37" s="591"/>
      <c r="O37" s="591"/>
      <c r="P37" s="592"/>
      <c r="Q37" s="606">
        <f>IF(ISNA(VLOOKUP(A11,入力シート!$B$120:$AG$129,25,FALSE)),"",VLOOKUP(A11,入力シート!$B$120:$AG$129,20,FALSE))</f>
        <v>0</v>
      </c>
      <c r="R37" s="607"/>
      <c r="S37" s="607"/>
      <c r="T37" s="607"/>
      <c r="U37" s="60" t="str">
        <f>IF(V37="","","×")</f>
        <v/>
      </c>
      <c r="V37" s="595" t="str">
        <f t="shared" si="3"/>
        <v/>
      </c>
      <c r="W37" s="596"/>
      <c r="X37" s="590" t="str">
        <f>IF(U37="","",IF(($M$69-(SUM(入力シート!$AS$150:$AV$159,入力シート!$AS$164:$AV$173)))&gt;(入力シート!$T$12/入力シート!$BC$15),入力シート!$T$12*(入力シート!U122/($M$69-(SUM(入力シート!$AS$150:$AV$159,入力シート!$AS$164:$AV$173)))),入力シート!U122*入力シート!$BC$15))</f>
        <v/>
      </c>
      <c r="Y37" s="591"/>
      <c r="Z37" s="591"/>
      <c r="AA37" s="592"/>
      <c r="AB37" s="590" t="str">
        <f t="shared" si="4"/>
        <v/>
      </c>
      <c r="AC37" s="591"/>
      <c r="AD37" s="591"/>
      <c r="AE37" s="592"/>
      <c r="AF37" s="733"/>
      <c r="AG37" s="734"/>
      <c r="AH37" s="734"/>
      <c r="AI37" s="735"/>
      <c r="AJ37" s="710"/>
      <c r="AK37" s="711"/>
      <c r="AL37" s="714" t="str">
        <f>IF(M37="","",(VLOOKUP(A11,入力シート!$B$120:$AG$129,12,0)))</f>
        <v/>
      </c>
      <c r="AM37" s="714"/>
      <c r="AN37" s="714"/>
      <c r="AO37" s="714"/>
      <c r="AP37" s="714"/>
      <c r="AQ37" s="714"/>
      <c r="AR37" s="714"/>
      <c r="AS37" s="714"/>
      <c r="AT37" s="714"/>
      <c r="AU37" s="714"/>
      <c r="AV37" s="714"/>
      <c r="AW37" s="714"/>
      <c r="AX37" s="714"/>
      <c r="AY37" s="714"/>
      <c r="AZ37" s="714"/>
      <c r="BA37" s="715"/>
    </row>
    <row r="38" spans="1:54" s="57" customFormat="1" ht="13.5" customHeight="1" x14ac:dyDescent="0.2">
      <c r="A38" s="57">
        <v>30</v>
      </c>
      <c r="C38" s="59"/>
      <c r="D38" s="771">
        <f>IF(ISNA(VLOOKUP(A12,入力シート!$B$120:$AG$129,3,FALSE)),"",VLOOKUP(A12,入力シート!$B$120:$AG$129,3,FALSE))</f>
        <v>0</v>
      </c>
      <c r="E38" s="771"/>
      <c r="F38" s="771"/>
      <c r="G38" s="771"/>
      <c r="H38" s="771"/>
      <c r="I38" s="771"/>
      <c r="J38" s="771"/>
      <c r="K38" s="771"/>
      <c r="L38" s="772"/>
      <c r="M38" s="590" t="str">
        <f>IF(VLOOKUP(A12,入力シート!$B$120:$AG$129,20,FALSE)="","",VLOOKUP(A12,入力シート!$B$120:$AG$129,20,FALSE))</f>
        <v/>
      </c>
      <c r="N38" s="591"/>
      <c r="O38" s="591"/>
      <c r="P38" s="592"/>
      <c r="Q38" s="606">
        <f>IF(ISNA(VLOOKUP(A12,入力シート!$B$120:$AG$129,25,FALSE)),"",VLOOKUP(A12,入力シート!$B$120:$AG$129,20,FALSE))</f>
        <v>0</v>
      </c>
      <c r="R38" s="607"/>
      <c r="S38" s="607"/>
      <c r="T38" s="607"/>
      <c r="U38" s="60" t="str">
        <f t="shared" ref="U38:U39" si="12">IF(V38="","","×")</f>
        <v/>
      </c>
      <c r="V38" s="595" t="str">
        <f t="shared" si="3"/>
        <v/>
      </c>
      <c r="W38" s="596"/>
      <c r="X38" s="590" t="str">
        <f>IF(U38="","",IF(($M$69-(SUM(入力シート!$AS$150:$AV$159,入力シート!$AS$164:$AV$173)))&gt;(入力シート!$T$12/入力シート!$BC$15),入力シート!$T$12*(入力シート!U123/($M$69-(SUM(入力シート!$AS$150:$AV$159,入力シート!$AS$164:$AV$173)))),入力シート!U123*入力シート!$BC$15))</f>
        <v/>
      </c>
      <c r="Y38" s="591"/>
      <c r="Z38" s="591"/>
      <c r="AA38" s="592"/>
      <c r="AB38" s="590" t="str">
        <f t="shared" si="4"/>
        <v/>
      </c>
      <c r="AC38" s="591"/>
      <c r="AD38" s="591"/>
      <c r="AE38" s="592"/>
      <c r="AF38" s="733"/>
      <c r="AG38" s="734"/>
      <c r="AH38" s="734"/>
      <c r="AI38" s="735"/>
      <c r="AJ38" s="710"/>
      <c r="AK38" s="711"/>
      <c r="AL38" s="714" t="str">
        <f>IF(M38="","",(VLOOKUP(A12,入力シート!$B$120:$AG$129,12,0)))</f>
        <v/>
      </c>
      <c r="AM38" s="714"/>
      <c r="AN38" s="714"/>
      <c r="AO38" s="714"/>
      <c r="AP38" s="714"/>
      <c r="AQ38" s="714"/>
      <c r="AR38" s="714"/>
      <c r="AS38" s="714"/>
      <c r="AT38" s="714"/>
      <c r="AU38" s="714"/>
      <c r="AV38" s="714"/>
      <c r="AW38" s="714"/>
      <c r="AX38" s="714"/>
      <c r="AY38" s="714"/>
      <c r="AZ38" s="714"/>
      <c r="BA38" s="715"/>
    </row>
    <row r="39" spans="1:54" s="57" customFormat="1" ht="13.5" customHeight="1" x14ac:dyDescent="0.2">
      <c r="A39" s="57">
        <v>31</v>
      </c>
      <c r="C39" s="59"/>
      <c r="D39" s="771">
        <f>IF(ISNA(VLOOKUP(A13,入力シート!$B$120:$AG$129,3,FALSE)),"",VLOOKUP(A13,入力シート!$B$120:$AG$129,3,FALSE))</f>
        <v>0</v>
      </c>
      <c r="E39" s="771"/>
      <c r="F39" s="771"/>
      <c r="G39" s="771"/>
      <c r="H39" s="771"/>
      <c r="I39" s="771"/>
      <c r="J39" s="771"/>
      <c r="K39" s="771"/>
      <c r="L39" s="772"/>
      <c r="M39" s="590" t="str">
        <f>IF(VLOOKUP(A13,入力シート!$B$120:$AG$129,20,FALSE)="","",VLOOKUP(A13,入力シート!$B$120:$AG$129,20,FALSE))</f>
        <v/>
      </c>
      <c r="N39" s="591"/>
      <c r="O39" s="591"/>
      <c r="P39" s="592"/>
      <c r="Q39" s="606">
        <f>IF(ISNA(VLOOKUP(A13,入力シート!$B$120:$AG$129,25,FALSE)),"",VLOOKUP(A13,入力シート!$B$120:$AG$129,20,FALSE))</f>
        <v>0</v>
      </c>
      <c r="R39" s="607"/>
      <c r="S39" s="607"/>
      <c r="T39" s="607"/>
      <c r="U39" s="60" t="str">
        <f t="shared" si="12"/>
        <v/>
      </c>
      <c r="V39" s="595" t="str">
        <f t="shared" si="3"/>
        <v/>
      </c>
      <c r="W39" s="596"/>
      <c r="X39" s="590" t="str">
        <f>IF(U39="","",IF(($M$69-(SUM(入力シート!$AS$150:$AV$159,入力シート!$AS$164:$AV$173)))&gt;(入力シート!$T$12/入力シート!$BC$15),入力シート!$T$12*(入力シート!U124/($M$69-(SUM(入力シート!$AS$150:$AV$159,入力シート!$AS$164:$AV$173)))),入力シート!U124*入力シート!$BC$15))</f>
        <v/>
      </c>
      <c r="Y39" s="591"/>
      <c r="Z39" s="591"/>
      <c r="AA39" s="592"/>
      <c r="AB39" s="590" t="str">
        <f t="shared" si="4"/>
        <v/>
      </c>
      <c r="AC39" s="591"/>
      <c r="AD39" s="591"/>
      <c r="AE39" s="592"/>
      <c r="AF39" s="733"/>
      <c r="AG39" s="734"/>
      <c r="AH39" s="734"/>
      <c r="AI39" s="735"/>
      <c r="AJ39" s="710"/>
      <c r="AK39" s="711"/>
      <c r="AL39" s="714" t="str">
        <f>IF(M39="","",(VLOOKUP(A13,入力シート!$B$120:$AG$129,12,0)))</f>
        <v/>
      </c>
      <c r="AM39" s="714"/>
      <c r="AN39" s="714"/>
      <c r="AO39" s="714"/>
      <c r="AP39" s="714"/>
      <c r="AQ39" s="714"/>
      <c r="AR39" s="714"/>
      <c r="AS39" s="714"/>
      <c r="AT39" s="714"/>
      <c r="AU39" s="714"/>
      <c r="AV39" s="714"/>
      <c r="AW39" s="714"/>
      <c r="AX39" s="714"/>
      <c r="AY39" s="714"/>
      <c r="AZ39" s="714"/>
      <c r="BA39" s="715"/>
    </row>
    <row r="40" spans="1:54" s="57" customFormat="1" ht="13.5" customHeight="1" x14ac:dyDescent="0.2">
      <c r="A40" s="57">
        <v>32</v>
      </c>
      <c r="C40" s="59"/>
      <c r="D40" s="771">
        <f>IF(ISNA(VLOOKUP(A14,入力シート!$B$120:$AG$129,3,FALSE)),"",VLOOKUP(A14,入力シート!$B$120:$AG$129,3,FALSE))</f>
        <v>0</v>
      </c>
      <c r="E40" s="771"/>
      <c r="F40" s="771"/>
      <c r="G40" s="771"/>
      <c r="H40" s="771"/>
      <c r="I40" s="771"/>
      <c r="J40" s="771"/>
      <c r="K40" s="771"/>
      <c r="L40" s="772"/>
      <c r="M40" s="590" t="str">
        <f>IF(VLOOKUP(A14,入力シート!$B$120:$AG$129,20,FALSE)="","",VLOOKUP(A14,入力シート!$B$120:$AG$129,20,FALSE))</f>
        <v/>
      </c>
      <c r="N40" s="591"/>
      <c r="O40" s="591"/>
      <c r="P40" s="592"/>
      <c r="Q40" s="606">
        <f>IF(ISNA(VLOOKUP(A14,入力シート!$B$120:$AG$129,25,FALSE)),"",VLOOKUP(A14,入力シート!$B$120:$AG$129,20,FALSE))</f>
        <v>0</v>
      </c>
      <c r="R40" s="607"/>
      <c r="S40" s="607"/>
      <c r="T40" s="607"/>
      <c r="U40" s="60" t="str">
        <f>IF(V40="","","×")</f>
        <v/>
      </c>
      <c r="V40" s="595" t="str">
        <f t="shared" si="3"/>
        <v/>
      </c>
      <c r="W40" s="596"/>
      <c r="X40" s="590" t="str">
        <f>IF(U40="","",IF(($M$69-(SUM(入力シート!$AS$150:$AV$159,入力シート!$AS$164:$AV$173)))&gt;(入力シート!$T$12/入力シート!$BC$15),入力シート!$T$12*(入力シート!U125/($M$69-(SUM(入力シート!$AS$150:$AV$159,入力シート!$AS$164:$AV$173)))),入力シート!U125*入力シート!$BC$15))</f>
        <v/>
      </c>
      <c r="Y40" s="591"/>
      <c r="Z40" s="591"/>
      <c r="AA40" s="592"/>
      <c r="AB40" s="590" t="str">
        <f t="shared" si="4"/>
        <v/>
      </c>
      <c r="AC40" s="591"/>
      <c r="AD40" s="591"/>
      <c r="AE40" s="592"/>
      <c r="AF40" s="733"/>
      <c r="AG40" s="734"/>
      <c r="AH40" s="734"/>
      <c r="AI40" s="735"/>
      <c r="AJ40" s="710"/>
      <c r="AK40" s="711"/>
      <c r="AL40" s="714" t="str">
        <f>IF(M40="","",(VLOOKUP(A14,入力シート!$B$120:$AG$129,12,0)))</f>
        <v/>
      </c>
      <c r="AM40" s="714"/>
      <c r="AN40" s="714"/>
      <c r="AO40" s="714"/>
      <c r="AP40" s="714"/>
      <c r="AQ40" s="714"/>
      <c r="AR40" s="714"/>
      <c r="AS40" s="714"/>
      <c r="AT40" s="714"/>
      <c r="AU40" s="714"/>
      <c r="AV40" s="714"/>
      <c r="AW40" s="714"/>
      <c r="AX40" s="714"/>
      <c r="AY40" s="714"/>
      <c r="AZ40" s="714"/>
      <c r="BA40" s="715"/>
    </row>
    <row r="41" spans="1:54" s="57" customFormat="1" ht="13.5" customHeight="1" x14ac:dyDescent="0.2">
      <c r="A41" s="57">
        <v>33</v>
      </c>
      <c r="C41" s="59"/>
      <c r="D41" s="771">
        <f>IF(ISNA(VLOOKUP(A15,入力シート!$B$120:$AG$129,3,FALSE)),"",VLOOKUP(A15,入力シート!$B$120:$AG$129,3,FALSE))</f>
        <v>0</v>
      </c>
      <c r="E41" s="771"/>
      <c r="F41" s="771"/>
      <c r="G41" s="771"/>
      <c r="H41" s="771"/>
      <c r="I41" s="771"/>
      <c r="J41" s="771"/>
      <c r="K41" s="771"/>
      <c r="L41" s="772"/>
      <c r="M41" s="590" t="str">
        <f>IF(VLOOKUP(A15,入力シート!$B$120:$AG$129,20,FALSE)="","",VLOOKUP(A15,入力シート!$B$120:$AG$129,20,FALSE))</f>
        <v/>
      </c>
      <c r="N41" s="591"/>
      <c r="O41" s="591"/>
      <c r="P41" s="592"/>
      <c r="Q41" s="606">
        <f>IF(ISNA(VLOOKUP(A15,入力シート!$B$120:$AG$129,25,FALSE)),"",VLOOKUP(A15,入力シート!$B$120:$AG$129,20,FALSE))</f>
        <v>0</v>
      </c>
      <c r="R41" s="607"/>
      <c r="S41" s="607"/>
      <c r="T41" s="607"/>
      <c r="U41" s="60" t="str">
        <f t="shared" ref="U41:U42" si="13">IF(V41="","","×")</f>
        <v/>
      </c>
      <c r="V41" s="595" t="str">
        <f t="shared" si="3"/>
        <v/>
      </c>
      <c r="W41" s="596"/>
      <c r="X41" s="590" t="str">
        <f>IF(U41="","",IF(($M$69-(SUM(入力シート!$AS$150:$AV$159,入力シート!$AS$164:$AV$173)))&gt;(入力シート!$T$12/入力シート!$BC$15),入力シート!$T$12*(入力シート!U126/($M$69-(SUM(入力シート!$AS$150:$AV$159,入力シート!$AS$164:$AV$173)))),入力シート!U126*入力シート!$BC$15))</f>
        <v/>
      </c>
      <c r="Y41" s="591"/>
      <c r="Z41" s="591"/>
      <c r="AA41" s="592"/>
      <c r="AB41" s="590" t="str">
        <f t="shared" si="4"/>
        <v/>
      </c>
      <c r="AC41" s="591"/>
      <c r="AD41" s="591"/>
      <c r="AE41" s="592"/>
      <c r="AF41" s="733"/>
      <c r="AG41" s="734"/>
      <c r="AH41" s="734"/>
      <c r="AI41" s="735"/>
      <c r="AJ41" s="710"/>
      <c r="AK41" s="711"/>
      <c r="AL41" s="714" t="str">
        <f>IF(M41="","",(VLOOKUP(A15,入力シート!$B$120:$AG$129,12,0)))</f>
        <v/>
      </c>
      <c r="AM41" s="714"/>
      <c r="AN41" s="714"/>
      <c r="AO41" s="714"/>
      <c r="AP41" s="714"/>
      <c r="AQ41" s="714"/>
      <c r="AR41" s="714"/>
      <c r="AS41" s="714"/>
      <c r="AT41" s="714"/>
      <c r="AU41" s="714"/>
      <c r="AV41" s="714"/>
      <c r="AW41" s="714"/>
      <c r="AX41" s="714"/>
      <c r="AY41" s="714"/>
      <c r="AZ41" s="714"/>
      <c r="BA41" s="715"/>
    </row>
    <row r="42" spans="1:54" s="57" customFormat="1" ht="13.5" customHeight="1" x14ac:dyDescent="0.2">
      <c r="A42" s="57">
        <v>34</v>
      </c>
      <c r="C42" s="59"/>
      <c r="D42" s="771">
        <f>IF(ISNA(VLOOKUP(A16,入力シート!$B$120:$AG$129,3,FALSE)),"",VLOOKUP(A16,入力シート!$B$120:$AG$129,3,FALSE))</f>
        <v>0</v>
      </c>
      <c r="E42" s="771"/>
      <c r="F42" s="771"/>
      <c r="G42" s="771"/>
      <c r="H42" s="771"/>
      <c r="I42" s="771"/>
      <c r="J42" s="771"/>
      <c r="K42" s="771"/>
      <c r="L42" s="772"/>
      <c r="M42" s="590" t="str">
        <f>IF(VLOOKUP(A16,入力シート!$B$120:$AG$129,20,FALSE)="","",VLOOKUP(A16,入力シート!$B$120:$AG$129,20,FALSE))</f>
        <v/>
      </c>
      <c r="N42" s="591"/>
      <c r="O42" s="591"/>
      <c r="P42" s="592"/>
      <c r="Q42" s="606">
        <f>IF(ISNA(VLOOKUP(A16,入力シート!$B$120:$AG$129,25,FALSE)),"",VLOOKUP(A16,入力シート!$B$120:$AG$129,20,FALSE))</f>
        <v>0</v>
      </c>
      <c r="R42" s="607"/>
      <c r="S42" s="607"/>
      <c r="T42" s="607"/>
      <c r="U42" s="60" t="str">
        <f t="shared" si="13"/>
        <v/>
      </c>
      <c r="V42" s="595" t="str">
        <f t="shared" si="3"/>
        <v/>
      </c>
      <c r="W42" s="596"/>
      <c r="X42" s="590" t="str">
        <f>IF(U42="","",IF(($M$69-(SUM(入力シート!$AS$150:$AV$159,入力シート!$AS$164:$AV$173)))&gt;(入力シート!$T$12/入力シート!$BC$15),入力シート!$T$12*(入力シート!U127/($M$69-(SUM(入力シート!$AS$150:$AV$159,入力シート!$AS$164:$AV$173)))),入力シート!U127*入力シート!$BC$15))</f>
        <v/>
      </c>
      <c r="Y42" s="591"/>
      <c r="Z42" s="591"/>
      <c r="AA42" s="592"/>
      <c r="AB42" s="590" t="str">
        <f t="shared" si="4"/>
        <v/>
      </c>
      <c r="AC42" s="591"/>
      <c r="AD42" s="591"/>
      <c r="AE42" s="592"/>
      <c r="AF42" s="733"/>
      <c r="AG42" s="734"/>
      <c r="AH42" s="734"/>
      <c r="AI42" s="735"/>
      <c r="AJ42" s="710"/>
      <c r="AK42" s="711"/>
      <c r="AL42" s="714" t="str">
        <f>IF(M42="","",(VLOOKUP(A16,入力シート!$B$120:$AG$129,12,0)))</f>
        <v/>
      </c>
      <c r="AM42" s="714"/>
      <c r="AN42" s="714"/>
      <c r="AO42" s="714"/>
      <c r="AP42" s="714"/>
      <c r="AQ42" s="714"/>
      <c r="AR42" s="714"/>
      <c r="AS42" s="714"/>
      <c r="AT42" s="714"/>
      <c r="AU42" s="714"/>
      <c r="AV42" s="714"/>
      <c r="AW42" s="714"/>
      <c r="AX42" s="714"/>
      <c r="AY42" s="714"/>
      <c r="AZ42" s="714"/>
      <c r="BA42" s="715"/>
    </row>
    <row r="43" spans="1:54" s="57" customFormat="1" ht="13.5" customHeight="1" x14ac:dyDescent="0.2">
      <c r="A43" s="57">
        <v>35</v>
      </c>
      <c r="C43" s="59"/>
      <c r="D43" s="771">
        <f>IF(ISNA(VLOOKUP(A17,入力シート!$B$120:$AG$129,3,FALSE)),"",VLOOKUP(A17,入力シート!$B$120:$AG$129,3,FALSE))</f>
        <v>0</v>
      </c>
      <c r="E43" s="771"/>
      <c r="F43" s="771"/>
      <c r="G43" s="771"/>
      <c r="H43" s="771"/>
      <c r="I43" s="771"/>
      <c r="J43" s="771"/>
      <c r="K43" s="771"/>
      <c r="L43" s="772"/>
      <c r="M43" s="590" t="str">
        <f>IF(VLOOKUP(A17,入力シート!$B$120:$AG$129,20,FALSE)="","",VLOOKUP(A17,入力シート!$B$120:$AG$129,20,FALSE))</f>
        <v/>
      </c>
      <c r="N43" s="591"/>
      <c r="O43" s="591"/>
      <c r="P43" s="592"/>
      <c r="Q43" s="606">
        <f>IF(ISNA(VLOOKUP(A17,入力シート!$B$120:$AG$129,25,FALSE)),"",VLOOKUP(A17,入力シート!$B$120:$AG$129,20,FALSE))</f>
        <v>0</v>
      </c>
      <c r="R43" s="607"/>
      <c r="S43" s="607"/>
      <c r="T43" s="607"/>
      <c r="U43" s="60" t="str">
        <f>IF(V43="","","×")</f>
        <v/>
      </c>
      <c r="V43" s="595" t="str">
        <f t="shared" si="3"/>
        <v/>
      </c>
      <c r="W43" s="596"/>
      <c r="X43" s="590" t="str">
        <f>IF(U43="","",IF(($M$69-(SUM(入力シート!$AS$150:$AV$159,入力シート!$AS$164:$AV$173)))&gt;(入力シート!$T$12/入力シート!$BC$15),入力シート!$T$12*(入力シート!U128/($M$69-(SUM(入力シート!$AS$150:$AV$159,入力シート!$AS$164:$AV$173)))),入力シート!U128*入力シート!$BC$15))</f>
        <v/>
      </c>
      <c r="Y43" s="591"/>
      <c r="Z43" s="591"/>
      <c r="AA43" s="592"/>
      <c r="AB43" s="590" t="str">
        <f t="shared" si="4"/>
        <v/>
      </c>
      <c r="AC43" s="591"/>
      <c r="AD43" s="591"/>
      <c r="AE43" s="592"/>
      <c r="AF43" s="733"/>
      <c r="AG43" s="734"/>
      <c r="AH43" s="734"/>
      <c r="AI43" s="735"/>
      <c r="AJ43" s="710"/>
      <c r="AK43" s="711"/>
      <c r="AL43" s="714" t="str">
        <f>IF(M43="","",(VLOOKUP(A17,入力シート!$B$120:$AG$129,12,0)))</f>
        <v/>
      </c>
      <c r="AM43" s="714"/>
      <c r="AN43" s="714"/>
      <c r="AO43" s="714"/>
      <c r="AP43" s="714"/>
      <c r="AQ43" s="714"/>
      <c r="AR43" s="714"/>
      <c r="AS43" s="714"/>
      <c r="AT43" s="714"/>
      <c r="AU43" s="714"/>
      <c r="AV43" s="714"/>
      <c r="AW43" s="714"/>
      <c r="AX43" s="714"/>
      <c r="AY43" s="714"/>
      <c r="AZ43" s="714"/>
      <c r="BA43" s="715"/>
    </row>
    <row r="44" spans="1:54" s="57" customFormat="1" ht="13.5" customHeight="1" x14ac:dyDescent="0.2">
      <c r="A44" s="57">
        <v>36</v>
      </c>
      <c r="C44" s="59"/>
      <c r="D44" s="771">
        <f>IF(ISNA(VLOOKUP(A18,入力シート!$B$120:$AG$129,3,FALSE)),"",VLOOKUP(A18,入力シート!$B$120:$AG$129,3,FALSE))</f>
        <v>0</v>
      </c>
      <c r="E44" s="771"/>
      <c r="F44" s="771"/>
      <c r="G44" s="771"/>
      <c r="H44" s="771"/>
      <c r="I44" s="771"/>
      <c r="J44" s="771"/>
      <c r="K44" s="771"/>
      <c r="L44" s="772"/>
      <c r="M44" s="590" t="str">
        <f>IF(VLOOKUP(A18,入力シート!$B$120:$AG$129,20,FALSE)="","",VLOOKUP(A18,入力シート!$B$120:$AG$129,20,FALSE))</f>
        <v/>
      </c>
      <c r="N44" s="591"/>
      <c r="O44" s="591"/>
      <c r="P44" s="592"/>
      <c r="Q44" s="606">
        <f>IF(ISNA(VLOOKUP(A18,入力シート!$B$120:$AG$129,25,FALSE)),"",VLOOKUP(A18,入力シート!$B$120:$AG$129,20,FALSE))</f>
        <v>0</v>
      </c>
      <c r="R44" s="607"/>
      <c r="S44" s="607"/>
      <c r="T44" s="607"/>
      <c r="U44" s="60" t="str">
        <f t="shared" ref="U44" si="14">IF(V44="","","×")</f>
        <v/>
      </c>
      <c r="V44" s="595" t="str">
        <f t="shared" si="3"/>
        <v/>
      </c>
      <c r="W44" s="596"/>
      <c r="X44" s="590" t="str">
        <f>IF(U44="","",IF(($M$69-(SUM(入力シート!$AS$150:$AV$159,入力シート!$AS$164:$AV$173)))&gt;(入力シート!$T$12/入力シート!$BC$15),入力シート!$T$12*(入力シート!U129/($M$69-(SUM(入力シート!$AS$150:$AV$159,入力シート!$AS$164:$AV$173)))),入力シート!U129*入力シート!$BC$15))</f>
        <v/>
      </c>
      <c r="Y44" s="591"/>
      <c r="Z44" s="591"/>
      <c r="AA44" s="592"/>
      <c r="AB44" s="590" t="str">
        <f t="shared" si="4"/>
        <v/>
      </c>
      <c r="AC44" s="591"/>
      <c r="AD44" s="591"/>
      <c r="AE44" s="592"/>
      <c r="AF44" s="733"/>
      <c r="AG44" s="734"/>
      <c r="AH44" s="734"/>
      <c r="AI44" s="735"/>
      <c r="AJ44" s="712"/>
      <c r="AK44" s="713"/>
      <c r="AL44" s="714" t="str">
        <f>IF(M44="","",(VLOOKUP(A18,入力シート!$B$120:$AG$129,12,0)))</f>
        <v/>
      </c>
      <c r="AM44" s="714"/>
      <c r="AN44" s="714"/>
      <c r="AO44" s="714"/>
      <c r="AP44" s="714"/>
      <c r="AQ44" s="714"/>
      <c r="AR44" s="714"/>
      <c r="AS44" s="714"/>
      <c r="AT44" s="714"/>
      <c r="AU44" s="714"/>
      <c r="AV44" s="714"/>
      <c r="AW44" s="714"/>
      <c r="AX44" s="714"/>
      <c r="AY44" s="714"/>
      <c r="AZ44" s="714"/>
      <c r="BA44" s="715"/>
    </row>
    <row r="45" spans="1:54" s="57" customFormat="1" ht="13.5" customHeight="1" x14ac:dyDescent="0.2">
      <c r="A45" s="57">
        <v>37</v>
      </c>
      <c r="C45" s="749" t="s">
        <v>294</v>
      </c>
      <c r="D45" s="588"/>
      <c r="E45" s="588"/>
      <c r="F45" s="588"/>
      <c r="G45" s="588"/>
      <c r="H45" s="588"/>
      <c r="I45" s="588"/>
      <c r="J45" s="588"/>
      <c r="K45" s="588"/>
      <c r="L45" s="589"/>
      <c r="M45" s="590"/>
      <c r="N45" s="591"/>
      <c r="O45" s="591"/>
      <c r="P45" s="592"/>
      <c r="Q45" s="593"/>
      <c r="R45" s="594"/>
      <c r="S45" s="594"/>
      <c r="T45" s="594"/>
      <c r="U45" s="60"/>
      <c r="V45" s="595"/>
      <c r="W45" s="596"/>
      <c r="X45" s="590"/>
      <c r="Y45" s="591"/>
      <c r="Z45" s="591"/>
      <c r="AA45" s="592"/>
      <c r="AB45" s="590"/>
      <c r="AC45" s="591"/>
      <c r="AD45" s="591"/>
      <c r="AE45" s="592"/>
      <c r="AF45" s="733"/>
      <c r="AG45" s="734"/>
      <c r="AH45" s="734"/>
      <c r="AI45" s="735"/>
      <c r="AJ45" s="605"/>
      <c r="AK45" s="605"/>
      <c r="AL45" s="605"/>
      <c r="AM45" s="605"/>
      <c r="AN45" s="595"/>
      <c r="AO45" s="595"/>
      <c r="AP45" s="595"/>
      <c r="AQ45" s="595"/>
      <c r="AR45" s="595"/>
      <c r="AS45" s="595"/>
      <c r="AT45" s="595"/>
      <c r="AU45" s="595"/>
      <c r="AV45" s="595"/>
      <c r="AW45" s="595"/>
      <c r="AX45" s="588"/>
      <c r="AY45" s="588"/>
      <c r="AZ45" s="588"/>
      <c r="BA45" s="782"/>
    </row>
    <row r="46" spans="1:54" s="57" customFormat="1" ht="13.5" customHeight="1" x14ac:dyDescent="0.2">
      <c r="A46" s="57">
        <v>38</v>
      </c>
      <c r="C46" s="59"/>
      <c r="D46" s="588" t="s">
        <v>295</v>
      </c>
      <c r="E46" s="588"/>
      <c r="F46" s="588"/>
      <c r="G46" s="588"/>
      <c r="H46" s="588"/>
      <c r="I46" s="588"/>
      <c r="J46" s="588"/>
      <c r="K46" s="588"/>
      <c r="L46" s="589"/>
      <c r="M46" s="590"/>
      <c r="N46" s="591"/>
      <c r="O46" s="591"/>
      <c r="P46" s="592"/>
      <c r="Q46" s="593"/>
      <c r="R46" s="594"/>
      <c r="S46" s="594"/>
      <c r="T46" s="594"/>
      <c r="U46" s="594"/>
      <c r="V46" s="594"/>
      <c r="W46" s="723"/>
      <c r="X46" s="590"/>
      <c r="Y46" s="591"/>
      <c r="Z46" s="591"/>
      <c r="AA46" s="592"/>
      <c r="AB46" s="590"/>
      <c r="AC46" s="591"/>
      <c r="AD46" s="591"/>
      <c r="AE46" s="592"/>
      <c r="AF46" s="733"/>
      <c r="AG46" s="734"/>
      <c r="AH46" s="734"/>
      <c r="AI46" s="735"/>
      <c r="AJ46" s="605"/>
      <c r="AK46" s="605"/>
      <c r="AL46" s="605"/>
      <c r="AM46" s="605"/>
      <c r="AN46" s="595"/>
      <c r="AO46" s="595"/>
      <c r="AP46" s="595"/>
      <c r="AQ46" s="595"/>
      <c r="AR46" s="595"/>
      <c r="AS46" s="595"/>
      <c r="AT46" s="595"/>
      <c r="AU46" s="595"/>
      <c r="AV46" s="595"/>
      <c r="AW46" s="595"/>
      <c r="AX46" s="588"/>
      <c r="AY46" s="588"/>
      <c r="AZ46" s="588"/>
      <c r="BA46" s="782"/>
    </row>
    <row r="47" spans="1:54" s="57" customFormat="1" ht="13.5" customHeight="1" x14ac:dyDescent="0.2">
      <c r="C47" s="59"/>
      <c r="D47" s="750" t="str">
        <f>"　　　"&amp;(入力シート!U150) &amp;"  "&amp; (入力シート!Y150)</f>
        <v xml:space="preserve">　　　  </v>
      </c>
      <c r="E47" s="588"/>
      <c r="F47" s="588"/>
      <c r="G47" s="588"/>
      <c r="H47" s="588"/>
      <c r="I47" s="588"/>
      <c r="J47" s="588"/>
      <c r="K47" s="588"/>
      <c r="L47" s="589"/>
      <c r="M47" s="590" t="str">
        <f>IF(ISNA(VLOOKUP(A9,入力シート!$B$150:$AR$159,36,FALSE)),"",VLOOKUP(A9,入力シート!$B$150:$AR$159,36,FALSE))</f>
        <v/>
      </c>
      <c r="N47" s="591"/>
      <c r="O47" s="591"/>
      <c r="P47" s="592"/>
      <c r="Q47" s="719" t="str">
        <f>IF($M47="","","備考欄・別添報告書参照")</f>
        <v/>
      </c>
      <c r="R47" s="595"/>
      <c r="S47" s="595"/>
      <c r="T47" s="595"/>
      <c r="U47" s="595"/>
      <c r="V47" s="595"/>
      <c r="W47" s="596"/>
      <c r="X47" s="590" t="str">
        <f>IF(M47="","",IF(($M$69-(SUM(入力シート!$AS$150:$AV$159,入力シート!$AS$164:$AV$173)))&gt;(入力シート!$T$12/入力シート!$BC$15),入力シート!$T$12*(入力シート!AO150/($M$69-(SUM(入力シート!$AS$150:$AV$159,入力シート!$AS$164:$AV$173)))),入力シート!AO150*入力シート!$BC$15))</f>
        <v/>
      </c>
      <c r="Y47" s="591"/>
      <c r="Z47" s="591"/>
      <c r="AA47" s="592"/>
      <c r="AB47" s="590" t="str">
        <f>IFERROR(M47-X47,"")</f>
        <v/>
      </c>
      <c r="AC47" s="591"/>
      <c r="AD47" s="591"/>
      <c r="AE47" s="592"/>
      <c r="AF47" s="733"/>
      <c r="AG47" s="734"/>
      <c r="AH47" s="734"/>
      <c r="AI47" s="735"/>
      <c r="AJ47" s="825" t="s">
        <v>296</v>
      </c>
      <c r="AK47" s="824">
        <f>VLOOKUP(A9,入力シート!$B$150:$BD$159,48,0)</f>
        <v>0</v>
      </c>
      <c r="AL47" s="824"/>
      <c r="AM47" s="824"/>
      <c r="AN47" s="824"/>
      <c r="AO47" s="824"/>
      <c r="AP47" s="824"/>
      <c r="AQ47" s="824"/>
      <c r="AR47" s="826" t="s">
        <v>297</v>
      </c>
      <c r="AS47" s="828">
        <f>VLOOKUP(A9,入力シート!$B$150:$AJ$159,28,0)</f>
        <v>0</v>
      </c>
      <c r="AT47" s="828"/>
      <c r="AU47" s="828"/>
      <c r="AV47" s="828"/>
      <c r="AW47" s="767" t="s">
        <v>298</v>
      </c>
      <c r="AX47" s="739">
        <f>VLOOKUP(A9,入力シート!$B$150:$AJ$159,32,0)</f>
        <v>0</v>
      </c>
      <c r="AY47" s="739"/>
      <c r="AZ47" s="739"/>
      <c r="BA47" s="827"/>
      <c r="BB47" s="70"/>
    </row>
    <row r="48" spans="1:54" s="57" customFormat="1" ht="13.5" customHeight="1" x14ac:dyDescent="0.2">
      <c r="C48" s="59"/>
      <c r="D48" s="750" t="str">
        <f>"　　　"&amp;(入力シート!U151) &amp;"  "&amp; (入力シート!Y151)</f>
        <v xml:space="preserve">　　　  </v>
      </c>
      <c r="E48" s="588"/>
      <c r="F48" s="588"/>
      <c r="G48" s="588"/>
      <c r="H48" s="588"/>
      <c r="I48" s="588"/>
      <c r="J48" s="588"/>
      <c r="K48" s="588"/>
      <c r="L48" s="589"/>
      <c r="M48" s="590" t="str">
        <f>IF(ISNA(VLOOKUP(A10,入力シート!$B$150:$AR$159,36,FALSE)),"",VLOOKUP(A10,入力シート!$B$150:$AR$159,36,FALSE))</f>
        <v/>
      </c>
      <c r="N48" s="591"/>
      <c r="O48" s="591"/>
      <c r="P48" s="592"/>
      <c r="Q48" s="719" t="str">
        <f t="shared" ref="Q48" si="15">IF($M48="","","備考欄・別添報告書参照")</f>
        <v/>
      </c>
      <c r="R48" s="595"/>
      <c r="S48" s="595"/>
      <c r="T48" s="595"/>
      <c r="U48" s="595"/>
      <c r="V48" s="595"/>
      <c r="W48" s="596"/>
      <c r="X48" s="590" t="str">
        <f>IF(M48="","",IF(($M$69-(SUM(入力シート!$AS$150:$AV$159,入力シート!$AS$164:$AV$173)))&gt;(入力シート!$T$12/入力シート!$BC$15),入力シート!$T$12*(入力シート!AO151/($M$69-(SUM(入力シート!$AS$150:$AV$159,入力シート!$AS$164:$AV$173)))),入力シート!AO151*入力シート!$BC$15))</f>
        <v/>
      </c>
      <c r="Y48" s="591"/>
      <c r="Z48" s="591"/>
      <c r="AA48" s="592"/>
      <c r="AB48" s="590" t="str">
        <f t="shared" ref="AB48:AB56" si="16">IFERROR(M48-X48,"")</f>
        <v/>
      </c>
      <c r="AC48" s="591"/>
      <c r="AD48" s="591"/>
      <c r="AE48" s="592"/>
      <c r="AF48" s="733"/>
      <c r="AG48" s="734"/>
      <c r="AH48" s="734"/>
      <c r="AI48" s="735"/>
      <c r="AJ48" s="825"/>
      <c r="AK48" s="824">
        <f>VLOOKUP(A10,入力シート!$B$150:$BD$159,48,0)</f>
        <v>0</v>
      </c>
      <c r="AL48" s="824"/>
      <c r="AM48" s="824"/>
      <c r="AN48" s="824"/>
      <c r="AO48" s="824"/>
      <c r="AP48" s="824"/>
      <c r="AQ48" s="824"/>
      <c r="AR48" s="826"/>
      <c r="AS48" s="828">
        <f>VLOOKUP(A10,入力シート!$B$150:$AJ$159,28,0)</f>
        <v>0</v>
      </c>
      <c r="AT48" s="828"/>
      <c r="AU48" s="828"/>
      <c r="AV48" s="828"/>
      <c r="AW48" s="767"/>
      <c r="AX48" s="739">
        <f>VLOOKUP(A10,入力シート!$B$150:$AJ$159,32,0)</f>
        <v>0</v>
      </c>
      <c r="AY48" s="739"/>
      <c r="AZ48" s="739"/>
      <c r="BA48" s="827"/>
      <c r="BB48" s="70"/>
    </row>
    <row r="49" spans="3:54" s="57" customFormat="1" ht="13.5" customHeight="1" x14ac:dyDescent="0.2">
      <c r="C49" s="59"/>
      <c r="D49" s="750" t="str">
        <f>"　　　"&amp;(入力シート!U152) &amp;"  "&amp; (入力シート!Y152)</f>
        <v xml:space="preserve">　　　  </v>
      </c>
      <c r="E49" s="588"/>
      <c r="F49" s="588"/>
      <c r="G49" s="588"/>
      <c r="H49" s="588"/>
      <c r="I49" s="588"/>
      <c r="J49" s="588"/>
      <c r="K49" s="588"/>
      <c r="L49" s="589"/>
      <c r="M49" s="590" t="str">
        <f>IF(ISNA(VLOOKUP(A11,入力シート!$B$150:$AR$159,36,FALSE)),"",VLOOKUP(A11,入力シート!$B$150:$AR$159,36,FALSE))</f>
        <v/>
      </c>
      <c r="N49" s="591"/>
      <c r="O49" s="591"/>
      <c r="P49" s="592"/>
      <c r="Q49" s="719" t="str">
        <f>IF($M49="","","備考欄・別添報告書参照")</f>
        <v/>
      </c>
      <c r="R49" s="595"/>
      <c r="S49" s="595"/>
      <c r="T49" s="595"/>
      <c r="U49" s="595"/>
      <c r="V49" s="595"/>
      <c r="W49" s="596"/>
      <c r="X49" s="590" t="str">
        <f>IF(M49="","",IF(($M$69-(SUM(入力シート!$AS$150:$AV$159,入力シート!$AS$164:$AV$173)))&gt;(入力シート!$T$12/入力シート!$BC$15),入力シート!$T$12*(入力シート!AO152/($M$69-(SUM(入力シート!$AS$150:$AV$159,入力シート!$AS$164:$AV$173)))),入力シート!AO152*入力シート!$BC$15))</f>
        <v/>
      </c>
      <c r="Y49" s="591"/>
      <c r="Z49" s="591"/>
      <c r="AA49" s="592"/>
      <c r="AB49" s="590" t="str">
        <f t="shared" si="16"/>
        <v/>
      </c>
      <c r="AC49" s="591"/>
      <c r="AD49" s="591"/>
      <c r="AE49" s="592"/>
      <c r="AF49" s="733"/>
      <c r="AG49" s="734"/>
      <c r="AH49" s="734"/>
      <c r="AI49" s="735"/>
      <c r="AJ49" s="825"/>
      <c r="AK49" s="824">
        <f>VLOOKUP(A11,入力シート!$B$150:$BD$159,48,0)</f>
        <v>0</v>
      </c>
      <c r="AL49" s="824"/>
      <c r="AM49" s="824"/>
      <c r="AN49" s="824"/>
      <c r="AO49" s="824"/>
      <c r="AP49" s="824"/>
      <c r="AQ49" s="824"/>
      <c r="AR49" s="826"/>
      <c r="AS49" s="828">
        <f>VLOOKUP(A11,入力シート!$B$150:$AJ$159,28,0)</f>
        <v>0</v>
      </c>
      <c r="AT49" s="828"/>
      <c r="AU49" s="828"/>
      <c r="AV49" s="828"/>
      <c r="AW49" s="767"/>
      <c r="AX49" s="739">
        <f>VLOOKUP(A11,入力シート!$B$150:$AJ$159,32,0)</f>
        <v>0</v>
      </c>
      <c r="AY49" s="739"/>
      <c r="AZ49" s="739"/>
      <c r="BA49" s="827"/>
      <c r="BB49" s="70"/>
    </row>
    <row r="50" spans="3:54" s="57" customFormat="1" ht="13.5" customHeight="1" x14ac:dyDescent="0.2">
      <c r="C50" s="59"/>
      <c r="D50" s="750" t="str">
        <f>"　　　"&amp;(入力シート!U153) &amp;"  "&amp; (入力シート!Y153)</f>
        <v xml:space="preserve">　　　  </v>
      </c>
      <c r="E50" s="588"/>
      <c r="F50" s="588"/>
      <c r="G50" s="588"/>
      <c r="H50" s="588"/>
      <c r="I50" s="588"/>
      <c r="J50" s="588"/>
      <c r="K50" s="588"/>
      <c r="L50" s="589"/>
      <c r="M50" s="590" t="str">
        <f>IF(ISNA(VLOOKUP(A12,入力シート!$B$150:$AR$159,36,FALSE)),"",VLOOKUP(A12,入力シート!$B$150:$AR$159,36,FALSE))</f>
        <v/>
      </c>
      <c r="N50" s="591"/>
      <c r="O50" s="591"/>
      <c r="P50" s="592"/>
      <c r="Q50" s="719" t="str">
        <f>IF($M50="","","備考欄・別添報告書参照")</f>
        <v/>
      </c>
      <c r="R50" s="595"/>
      <c r="S50" s="595"/>
      <c r="T50" s="595"/>
      <c r="U50" s="595"/>
      <c r="V50" s="595"/>
      <c r="W50" s="596"/>
      <c r="X50" s="590" t="str">
        <f>IF(M50="","",IF(($M$69-(SUM(入力シート!$AS$150:$AV$159,入力シート!$AS$164:$AV$173)))&gt;(入力シート!$T$12/入力シート!$BC$15),入力シート!$T$12*(入力シート!AO153/($M$69-(SUM(入力シート!$AS$150:$AV$159,入力シート!$AS$164:$AV$173)))),入力シート!AO153*入力シート!$BC$15))</f>
        <v/>
      </c>
      <c r="Y50" s="591"/>
      <c r="Z50" s="591"/>
      <c r="AA50" s="592"/>
      <c r="AB50" s="590" t="str">
        <f t="shared" si="16"/>
        <v/>
      </c>
      <c r="AC50" s="591"/>
      <c r="AD50" s="591"/>
      <c r="AE50" s="592"/>
      <c r="AF50" s="733"/>
      <c r="AG50" s="734"/>
      <c r="AH50" s="734"/>
      <c r="AI50" s="735"/>
      <c r="AJ50" s="825"/>
      <c r="AK50" s="824">
        <f>VLOOKUP(A12,入力シート!$B$150:$BD$159,48,0)</f>
        <v>0</v>
      </c>
      <c r="AL50" s="824"/>
      <c r="AM50" s="824"/>
      <c r="AN50" s="824"/>
      <c r="AO50" s="824"/>
      <c r="AP50" s="824"/>
      <c r="AQ50" s="824"/>
      <c r="AR50" s="826"/>
      <c r="AS50" s="828">
        <f>VLOOKUP(A12,入力シート!$B$150:$AJ$159,28,0)</f>
        <v>0</v>
      </c>
      <c r="AT50" s="828"/>
      <c r="AU50" s="828"/>
      <c r="AV50" s="828"/>
      <c r="AW50" s="767"/>
      <c r="AX50" s="739">
        <f>VLOOKUP(A12,入力シート!$B$150:$AJ$159,32,0)</f>
        <v>0</v>
      </c>
      <c r="AY50" s="739"/>
      <c r="AZ50" s="739"/>
      <c r="BA50" s="827"/>
      <c r="BB50" s="70"/>
    </row>
    <row r="51" spans="3:54" s="57" customFormat="1" ht="13.5" customHeight="1" x14ac:dyDescent="0.2">
      <c r="C51" s="59"/>
      <c r="D51" s="750" t="str">
        <f>"　　　"&amp;(入力シート!U154) &amp;"  "&amp; (入力シート!Y154)</f>
        <v xml:space="preserve">　　　  </v>
      </c>
      <c r="E51" s="588"/>
      <c r="F51" s="588"/>
      <c r="G51" s="588"/>
      <c r="H51" s="588"/>
      <c r="I51" s="588"/>
      <c r="J51" s="588"/>
      <c r="K51" s="588"/>
      <c r="L51" s="589"/>
      <c r="M51" s="590" t="str">
        <f>IF(ISNA(VLOOKUP(A13,入力シート!$B$150:$AR$159,36,FALSE)),"",VLOOKUP(A13,入力シート!$B$150:$AR$159,36,FALSE))</f>
        <v/>
      </c>
      <c r="N51" s="591"/>
      <c r="O51" s="591"/>
      <c r="P51" s="592"/>
      <c r="Q51" s="719" t="str">
        <f t="shared" ref="Q51" si="17">IF($M51="","","備考欄・別添報告書参照")</f>
        <v/>
      </c>
      <c r="R51" s="595"/>
      <c r="S51" s="595"/>
      <c r="T51" s="595"/>
      <c r="U51" s="595"/>
      <c r="V51" s="595"/>
      <c r="W51" s="596"/>
      <c r="X51" s="590" t="str">
        <f>IF(M51="","",IF(($M$69-(SUM(入力シート!$AS$150:$AV$159,入力シート!$AS$164:$AV$173)))&gt;(入力シート!$T$12/入力シート!$BC$15),入力シート!$T$12*(入力シート!AO154/($M$69-(SUM(入力シート!$AS$150:$AV$159,入力シート!$AS$164:$AV$173)))),入力シート!AO154*入力シート!$BC$15))</f>
        <v/>
      </c>
      <c r="Y51" s="591"/>
      <c r="Z51" s="591"/>
      <c r="AA51" s="592"/>
      <c r="AB51" s="590" t="str">
        <f t="shared" si="16"/>
        <v/>
      </c>
      <c r="AC51" s="591"/>
      <c r="AD51" s="591"/>
      <c r="AE51" s="592"/>
      <c r="AF51" s="733"/>
      <c r="AG51" s="734"/>
      <c r="AH51" s="734"/>
      <c r="AI51" s="735"/>
      <c r="AJ51" s="825"/>
      <c r="AK51" s="824">
        <f>VLOOKUP(A13,入力シート!$B$150:$BD$159,48,0)</f>
        <v>0</v>
      </c>
      <c r="AL51" s="824"/>
      <c r="AM51" s="824"/>
      <c r="AN51" s="824"/>
      <c r="AO51" s="824"/>
      <c r="AP51" s="824"/>
      <c r="AQ51" s="824"/>
      <c r="AR51" s="826"/>
      <c r="AS51" s="828">
        <f>VLOOKUP(A13,入力シート!$B$150:$AJ$159,28,0)</f>
        <v>0</v>
      </c>
      <c r="AT51" s="828"/>
      <c r="AU51" s="828"/>
      <c r="AV51" s="828"/>
      <c r="AW51" s="767"/>
      <c r="AX51" s="739">
        <f>VLOOKUP(A13,入力シート!$B$150:$AJ$159,32,0)</f>
        <v>0</v>
      </c>
      <c r="AY51" s="739"/>
      <c r="AZ51" s="739"/>
      <c r="BA51" s="827"/>
      <c r="BB51" s="70"/>
    </row>
    <row r="52" spans="3:54" s="57" customFormat="1" ht="13.5" customHeight="1" x14ac:dyDescent="0.2">
      <c r="C52" s="59"/>
      <c r="D52" s="750" t="str">
        <f>"　　　"&amp;(入力シート!U155) &amp;"  "&amp; (入力シート!Y155)</f>
        <v xml:space="preserve">　　　  </v>
      </c>
      <c r="E52" s="588"/>
      <c r="F52" s="588"/>
      <c r="G52" s="588"/>
      <c r="H52" s="588"/>
      <c r="I52" s="588"/>
      <c r="J52" s="588"/>
      <c r="K52" s="588"/>
      <c r="L52" s="589"/>
      <c r="M52" s="590" t="str">
        <f>IF(ISNA(VLOOKUP(A14,入力シート!$B$150:$AR$159,36,FALSE)),"",VLOOKUP(A14,入力シート!$B$150:$AR$159,36,FALSE))</f>
        <v/>
      </c>
      <c r="N52" s="591"/>
      <c r="O52" s="591"/>
      <c r="P52" s="592"/>
      <c r="Q52" s="719" t="str">
        <f t="shared" ref="Q52" si="18">IF($M52="","","備考欄・別添報告書参照")</f>
        <v/>
      </c>
      <c r="R52" s="595"/>
      <c r="S52" s="595"/>
      <c r="T52" s="595"/>
      <c r="U52" s="595"/>
      <c r="V52" s="595"/>
      <c r="W52" s="596"/>
      <c r="X52" s="590" t="str">
        <f>IF(M52="","",IF(($M$69-(SUM(入力シート!$AS$150:$AV$159,入力シート!$AS$164:$AV$173)))&gt;(入力シート!$T$12/入力シート!$BC$15),入力シート!$T$12*(入力シート!AO155/($M$69-(SUM(入力シート!$AS$150:$AV$159,入力シート!$AS$164:$AV$173)))),入力シート!AO155*入力シート!$BC$15))</f>
        <v/>
      </c>
      <c r="Y52" s="591"/>
      <c r="Z52" s="591"/>
      <c r="AA52" s="592"/>
      <c r="AB52" s="590" t="str">
        <f t="shared" si="16"/>
        <v/>
      </c>
      <c r="AC52" s="591"/>
      <c r="AD52" s="591"/>
      <c r="AE52" s="592"/>
      <c r="AF52" s="733"/>
      <c r="AG52" s="734"/>
      <c r="AH52" s="734"/>
      <c r="AI52" s="735"/>
      <c r="AJ52" s="825"/>
      <c r="AK52" s="824">
        <f>VLOOKUP(A14,入力シート!$B$150:$BD$159,48,0)</f>
        <v>0</v>
      </c>
      <c r="AL52" s="824"/>
      <c r="AM52" s="824"/>
      <c r="AN52" s="824"/>
      <c r="AO52" s="824"/>
      <c r="AP52" s="824"/>
      <c r="AQ52" s="824"/>
      <c r="AR52" s="826"/>
      <c r="AS52" s="828">
        <f>VLOOKUP(A14,入力シート!$B$150:$AJ$159,28,0)</f>
        <v>0</v>
      </c>
      <c r="AT52" s="828"/>
      <c r="AU52" s="828"/>
      <c r="AV52" s="828"/>
      <c r="AW52" s="767"/>
      <c r="AX52" s="739">
        <f>VLOOKUP(A14,入力シート!$B$150:$AJ$159,32,0)</f>
        <v>0</v>
      </c>
      <c r="AY52" s="739"/>
      <c r="AZ52" s="739"/>
      <c r="BA52" s="827"/>
      <c r="BB52" s="70"/>
    </row>
    <row r="53" spans="3:54" s="57" customFormat="1" ht="13.5" customHeight="1" x14ac:dyDescent="0.2">
      <c r="C53" s="59"/>
      <c r="D53" s="750" t="str">
        <f>"　　　"&amp;(入力シート!U156) &amp;"  "&amp; (入力シート!Y156)</f>
        <v xml:space="preserve">　　　  </v>
      </c>
      <c r="E53" s="588"/>
      <c r="F53" s="588"/>
      <c r="G53" s="588"/>
      <c r="H53" s="588"/>
      <c r="I53" s="588"/>
      <c r="J53" s="588"/>
      <c r="K53" s="588"/>
      <c r="L53" s="589"/>
      <c r="M53" s="590" t="str">
        <f>IF(ISNA(VLOOKUP(A15,入力シート!$B$150:$AR$159,36,FALSE)),"",VLOOKUP(A15,入力シート!$B$150:$AR$159,36,FALSE))</f>
        <v/>
      </c>
      <c r="N53" s="591"/>
      <c r="O53" s="591"/>
      <c r="P53" s="592"/>
      <c r="Q53" s="719" t="str">
        <f>IF($M53="","","備考欄・別添報告書参照")</f>
        <v/>
      </c>
      <c r="R53" s="595"/>
      <c r="S53" s="595"/>
      <c r="T53" s="595"/>
      <c r="U53" s="595"/>
      <c r="V53" s="595"/>
      <c r="W53" s="596"/>
      <c r="X53" s="590" t="str">
        <f>IF(M53="","",IF(($M$69-(SUM(入力シート!$AS$150:$AV$159,入力シート!$AS$164:$AV$173)))&gt;(入力シート!$T$12/入力シート!$BC$15),入力シート!$T$12*(入力シート!AO156/($M$69-(SUM(入力シート!$AS$150:$AV$159,入力シート!$AS$164:$AV$173)))),入力シート!AO156*入力シート!$BC$15))</f>
        <v/>
      </c>
      <c r="Y53" s="591"/>
      <c r="Z53" s="591"/>
      <c r="AA53" s="592"/>
      <c r="AB53" s="590" t="str">
        <f t="shared" si="16"/>
        <v/>
      </c>
      <c r="AC53" s="591"/>
      <c r="AD53" s="591"/>
      <c r="AE53" s="592"/>
      <c r="AF53" s="733"/>
      <c r="AG53" s="734"/>
      <c r="AH53" s="734"/>
      <c r="AI53" s="735"/>
      <c r="AJ53" s="825"/>
      <c r="AK53" s="824">
        <f>VLOOKUP(A15,入力シート!$B$150:$BD$159,48,0)</f>
        <v>0</v>
      </c>
      <c r="AL53" s="824"/>
      <c r="AM53" s="824"/>
      <c r="AN53" s="824"/>
      <c r="AO53" s="824"/>
      <c r="AP53" s="824"/>
      <c r="AQ53" s="824"/>
      <c r="AR53" s="826"/>
      <c r="AS53" s="828">
        <f>VLOOKUP(A15,入力シート!$B$150:$AJ$159,28,0)</f>
        <v>0</v>
      </c>
      <c r="AT53" s="828"/>
      <c r="AU53" s="828"/>
      <c r="AV53" s="828"/>
      <c r="AW53" s="767"/>
      <c r="AX53" s="739">
        <f>VLOOKUP(A15,入力シート!$B$150:$AJ$159,32,0)</f>
        <v>0</v>
      </c>
      <c r="AY53" s="739"/>
      <c r="AZ53" s="739"/>
      <c r="BA53" s="827"/>
      <c r="BB53" s="70"/>
    </row>
    <row r="54" spans="3:54" s="57" customFormat="1" ht="13.5" customHeight="1" x14ac:dyDescent="0.2">
      <c r="C54" s="59"/>
      <c r="D54" s="750" t="str">
        <f>"　　　"&amp;(入力シート!U157) &amp;"  "&amp; (入力シート!Y157)</f>
        <v xml:space="preserve">　　　  </v>
      </c>
      <c r="E54" s="588"/>
      <c r="F54" s="588"/>
      <c r="G54" s="588"/>
      <c r="H54" s="588"/>
      <c r="I54" s="588"/>
      <c r="J54" s="588"/>
      <c r="K54" s="588"/>
      <c r="L54" s="589"/>
      <c r="M54" s="590" t="str">
        <f>IF(ISNA(VLOOKUP(A16,入力シート!$B$150:$AR$159,36,FALSE)),"",VLOOKUP(A16,入力シート!$B$150:$AR$159,36,FALSE))</f>
        <v/>
      </c>
      <c r="N54" s="591"/>
      <c r="O54" s="591"/>
      <c r="P54" s="592"/>
      <c r="Q54" s="719" t="str">
        <f>IF($M54="","","備考欄・別添報告書参照")</f>
        <v/>
      </c>
      <c r="R54" s="595"/>
      <c r="S54" s="595"/>
      <c r="T54" s="595"/>
      <c r="U54" s="595"/>
      <c r="V54" s="595"/>
      <c r="W54" s="596"/>
      <c r="X54" s="590" t="str">
        <f>IF(M54="","",IF(($M$69-(SUM(入力シート!$AS$150:$AV$159,入力シート!$AS$164:$AV$173)))&gt;(入力シート!$T$12/入力シート!$BC$15),入力シート!$T$12*(入力シート!AO157/($M$69-(SUM(入力シート!$AS$150:$AV$159,入力シート!$AS$164:$AV$173)))),入力シート!AO157*入力シート!$BC$15))</f>
        <v/>
      </c>
      <c r="Y54" s="591"/>
      <c r="Z54" s="591"/>
      <c r="AA54" s="592"/>
      <c r="AB54" s="590" t="str">
        <f t="shared" si="16"/>
        <v/>
      </c>
      <c r="AC54" s="591"/>
      <c r="AD54" s="591"/>
      <c r="AE54" s="592"/>
      <c r="AF54" s="733"/>
      <c r="AG54" s="734"/>
      <c r="AH54" s="734"/>
      <c r="AI54" s="735"/>
      <c r="AJ54" s="825"/>
      <c r="AK54" s="824">
        <f>VLOOKUP(A16,入力シート!$B$150:$BD$159,48,0)</f>
        <v>0</v>
      </c>
      <c r="AL54" s="824"/>
      <c r="AM54" s="824"/>
      <c r="AN54" s="824"/>
      <c r="AO54" s="824"/>
      <c r="AP54" s="824"/>
      <c r="AQ54" s="824"/>
      <c r="AR54" s="826"/>
      <c r="AS54" s="828">
        <f>VLOOKUP(A16,入力シート!$B$150:$AJ$159,28,0)</f>
        <v>0</v>
      </c>
      <c r="AT54" s="828"/>
      <c r="AU54" s="828"/>
      <c r="AV54" s="828"/>
      <c r="AW54" s="767"/>
      <c r="AX54" s="739">
        <f>VLOOKUP(A16,入力シート!$B$150:$AJ$159,32,0)</f>
        <v>0</v>
      </c>
      <c r="AY54" s="739"/>
      <c r="AZ54" s="739"/>
      <c r="BA54" s="827"/>
      <c r="BB54" s="70"/>
    </row>
    <row r="55" spans="3:54" s="57" customFormat="1" ht="13.5" customHeight="1" x14ac:dyDescent="0.2">
      <c r="C55" s="59"/>
      <c r="D55" s="750" t="str">
        <f>"　　　"&amp;(入力シート!U158) &amp;"  "&amp; (入力シート!Y158)</f>
        <v xml:space="preserve">　　　  </v>
      </c>
      <c r="E55" s="588"/>
      <c r="F55" s="588"/>
      <c r="G55" s="588"/>
      <c r="H55" s="588"/>
      <c r="I55" s="588"/>
      <c r="J55" s="588"/>
      <c r="K55" s="588"/>
      <c r="L55" s="589"/>
      <c r="M55" s="590" t="str">
        <f>IF(ISNA(VLOOKUP(A17,入力シート!$B$150:$AR$159,36,FALSE)),"",VLOOKUP(A17,入力シート!$B$150:$AR$159,36,FALSE))</f>
        <v/>
      </c>
      <c r="N55" s="591"/>
      <c r="O55" s="591"/>
      <c r="P55" s="592"/>
      <c r="Q55" s="719" t="str">
        <f t="shared" ref="Q55" si="19">IF($M55="","","備考欄・別添報告書参照")</f>
        <v/>
      </c>
      <c r="R55" s="595"/>
      <c r="S55" s="595"/>
      <c r="T55" s="595"/>
      <c r="U55" s="595"/>
      <c r="V55" s="595"/>
      <c r="W55" s="596"/>
      <c r="X55" s="590" t="str">
        <f>IF(M55="","",IF(($M$69-(SUM(入力シート!$AS$150:$AV$159,入力シート!$AS$164:$AV$173)))&gt;(入力シート!$T$12/入力シート!$BC$15),入力シート!$T$12*(入力シート!AO158/($M$69-(SUM(入力シート!$AS$150:$AV$159,入力シート!$AS$164:$AV$173)))),入力シート!AO158*入力シート!$BC$15))</f>
        <v/>
      </c>
      <c r="Y55" s="591"/>
      <c r="Z55" s="591"/>
      <c r="AA55" s="592"/>
      <c r="AB55" s="590" t="str">
        <f t="shared" si="16"/>
        <v/>
      </c>
      <c r="AC55" s="591"/>
      <c r="AD55" s="591"/>
      <c r="AE55" s="592"/>
      <c r="AF55" s="733"/>
      <c r="AG55" s="734"/>
      <c r="AH55" s="734"/>
      <c r="AI55" s="735"/>
      <c r="AJ55" s="825"/>
      <c r="AK55" s="824">
        <f>VLOOKUP(A17,入力シート!$B$150:$BD$159,48,0)</f>
        <v>0</v>
      </c>
      <c r="AL55" s="824"/>
      <c r="AM55" s="824"/>
      <c r="AN55" s="824"/>
      <c r="AO55" s="824"/>
      <c r="AP55" s="824"/>
      <c r="AQ55" s="824"/>
      <c r="AR55" s="826"/>
      <c r="AS55" s="828">
        <f>VLOOKUP(A17,入力シート!$B$150:$AJ$159,28,0)</f>
        <v>0</v>
      </c>
      <c r="AT55" s="828"/>
      <c r="AU55" s="828"/>
      <c r="AV55" s="828"/>
      <c r="AW55" s="767"/>
      <c r="AX55" s="739">
        <f>VLOOKUP(A17,入力シート!$B$150:$AJ$159,32,0)</f>
        <v>0</v>
      </c>
      <c r="AY55" s="739"/>
      <c r="AZ55" s="739"/>
      <c r="BA55" s="827"/>
      <c r="BB55" s="70"/>
    </row>
    <row r="56" spans="3:54" s="57" customFormat="1" ht="13.5" customHeight="1" x14ac:dyDescent="0.2">
      <c r="C56" s="59"/>
      <c r="D56" s="750" t="str">
        <f>"　　　"&amp;(入力シート!U159) &amp;"  "&amp; (入力シート!Y159)</f>
        <v xml:space="preserve">　　　  </v>
      </c>
      <c r="E56" s="588"/>
      <c r="F56" s="588"/>
      <c r="G56" s="588"/>
      <c r="H56" s="588"/>
      <c r="I56" s="588"/>
      <c r="J56" s="588"/>
      <c r="K56" s="588"/>
      <c r="L56" s="589"/>
      <c r="M56" s="590" t="str">
        <f>IF(ISNA(VLOOKUP(A18,入力シート!$B$150:$AR$159,36,FALSE)),"",VLOOKUP(A18,入力シート!$B$150:$AR$159,36,FALSE))</f>
        <v/>
      </c>
      <c r="N56" s="591"/>
      <c r="O56" s="591"/>
      <c r="P56" s="592"/>
      <c r="Q56" s="719" t="str">
        <f>IF($M56="","","備考欄・別添報告書参照")</f>
        <v/>
      </c>
      <c r="R56" s="595"/>
      <c r="S56" s="595"/>
      <c r="T56" s="595"/>
      <c r="U56" s="595"/>
      <c r="V56" s="595"/>
      <c r="W56" s="596"/>
      <c r="X56" s="590" t="str">
        <f>IF(M56="","",IF(($M$69-(SUM(入力シート!$AS$150:$AV$159,入力シート!$AS$164:$AV$173)))&gt;(入力シート!$T$12/入力シート!$BC$15),入力シート!$T$12*(入力シート!AO159/($M$69-(SUM(入力シート!$AS$150:$AV$159,入力シート!$AS$164:$AV$173)))),入力シート!AO159*入力シート!$BC$15))</f>
        <v/>
      </c>
      <c r="Y56" s="591"/>
      <c r="Z56" s="591"/>
      <c r="AA56" s="592"/>
      <c r="AB56" s="590" t="str">
        <f t="shared" si="16"/>
        <v/>
      </c>
      <c r="AC56" s="591"/>
      <c r="AD56" s="591"/>
      <c r="AE56" s="592"/>
      <c r="AF56" s="733"/>
      <c r="AG56" s="734"/>
      <c r="AH56" s="734"/>
      <c r="AI56" s="735"/>
      <c r="AJ56" s="825"/>
      <c r="AK56" s="824">
        <f>VLOOKUP(A18,入力シート!$B$150:$BD$159,48,0)</f>
        <v>0</v>
      </c>
      <c r="AL56" s="824"/>
      <c r="AM56" s="824"/>
      <c r="AN56" s="824"/>
      <c r="AO56" s="824"/>
      <c r="AP56" s="824"/>
      <c r="AQ56" s="824"/>
      <c r="AR56" s="826"/>
      <c r="AS56" s="828">
        <f>VLOOKUP(A18,入力シート!$B$150:$AJ$159,28,0)</f>
        <v>0</v>
      </c>
      <c r="AT56" s="828"/>
      <c r="AU56" s="828"/>
      <c r="AV56" s="828"/>
      <c r="AW56" s="767"/>
      <c r="AX56" s="739">
        <f>VLOOKUP(A18,入力シート!$B$150:$AJ$159,32,0)</f>
        <v>0</v>
      </c>
      <c r="AY56" s="739"/>
      <c r="AZ56" s="739"/>
      <c r="BA56" s="827"/>
      <c r="BB56" s="70"/>
    </row>
    <row r="57" spans="3:54" s="57" customFormat="1" ht="13.5" customHeight="1" x14ac:dyDescent="0.2">
      <c r="C57" s="59"/>
      <c r="D57" s="746" t="s">
        <v>169</v>
      </c>
      <c r="E57" s="746"/>
      <c r="F57" s="746"/>
      <c r="G57" s="746"/>
      <c r="H57" s="746"/>
      <c r="I57" s="746"/>
      <c r="J57" s="746"/>
      <c r="K57" s="746"/>
      <c r="L57" s="747"/>
      <c r="M57" s="590"/>
      <c r="N57" s="591"/>
      <c r="O57" s="591"/>
      <c r="P57" s="592"/>
      <c r="Q57" s="593"/>
      <c r="R57" s="594"/>
      <c r="S57" s="594"/>
      <c r="T57" s="594"/>
      <c r="U57" s="594"/>
      <c r="V57" s="594"/>
      <c r="W57" s="723"/>
      <c r="X57" s="590"/>
      <c r="Y57" s="591"/>
      <c r="Z57" s="591"/>
      <c r="AA57" s="592"/>
      <c r="AB57" s="590"/>
      <c r="AC57" s="591"/>
      <c r="AD57" s="591"/>
      <c r="AE57" s="592"/>
      <c r="AF57" s="733"/>
      <c r="AG57" s="734"/>
      <c r="AH57" s="734"/>
      <c r="AI57" s="735"/>
      <c r="AJ57" s="71"/>
      <c r="AK57" s="71"/>
      <c r="AL57" s="71"/>
      <c r="AM57" s="71"/>
      <c r="AN57" s="60"/>
      <c r="AO57" s="60"/>
      <c r="AP57" s="60"/>
      <c r="AQ57" s="60"/>
      <c r="AR57" s="60"/>
      <c r="AS57" s="60"/>
      <c r="AT57" s="60"/>
      <c r="AU57" s="60"/>
      <c r="AV57" s="60"/>
      <c r="AW57" s="60"/>
      <c r="AX57" s="60"/>
      <c r="AY57" s="60"/>
      <c r="AZ57" s="60"/>
      <c r="BA57" s="72"/>
    </row>
    <row r="58" spans="3:54" s="57" customFormat="1" ht="13.5" customHeight="1" x14ac:dyDescent="0.2">
      <c r="C58" s="59"/>
      <c r="D58" s="746" t="str">
        <f>"　　　"&amp;(入力シート!U164) &amp;"  "&amp; (入力シート!Y164)</f>
        <v xml:space="preserve">　　　  </v>
      </c>
      <c r="E58" s="746"/>
      <c r="F58" s="746"/>
      <c r="G58" s="746"/>
      <c r="H58" s="746"/>
      <c r="I58" s="746"/>
      <c r="J58" s="746"/>
      <c r="K58" s="746"/>
      <c r="L58" s="747"/>
      <c r="M58" s="590" t="str">
        <f>IF(ISNA(VLOOKUP(A9,入力シート!$B$164:$AR$173,36,FALSE)),"",VLOOKUP(A9,入力シート!$B$164:$AR$173,36,FALSE))</f>
        <v/>
      </c>
      <c r="N58" s="591"/>
      <c r="O58" s="591"/>
      <c r="P58" s="592"/>
      <c r="Q58" s="719" t="str">
        <f>IF(M58="","","備考欄・別添報告書参照")</f>
        <v/>
      </c>
      <c r="R58" s="595"/>
      <c r="S58" s="595"/>
      <c r="T58" s="595"/>
      <c r="U58" s="595"/>
      <c r="V58" s="595"/>
      <c r="W58" s="596"/>
      <c r="X58" s="590" t="str">
        <f>IF(M58="","",IF(($M$69-(SUM(入力シート!$AS$150:$AV$159,入力シート!$AS$164:$AV$173)))&gt;(入力シート!$T$12/入力シート!$BC$15),入力シート!$T$12*(入力シート!AO164/($M$69-(SUM(入力シート!$AS$150:$AV$159,入力シート!$AS$164:$AV$173)))),入力シート!AO164*入力シート!$BC$15))</f>
        <v/>
      </c>
      <c r="Y58" s="591"/>
      <c r="Z58" s="591"/>
      <c r="AA58" s="592"/>
      <c r="AB58" s="590" t="str">
        <f>IFERROR(M58-X58,"")</f>
        <v/>
      </c>
      <c r="AC58" s="591"/>
      <c r="AD58" s="591"/>
      <c r="AE58" s="592"/>
      <c r="AF58" s="733"/>
      <c r="AG58" s="734"/>
      <c r="AH58" s="734"/>
      <c r="AI58" s="735"/>
      <c r="AJ58" s="748" t="s">
        <v>299</v>
      </c>
      <c r="AK58" s="739">
        <f>VLOOKUP(A9,入力シート!$B$164:$AJ$173,28,0)</f>
        <v>0</v>
      </c>
      <c r="AL58" s="739"/>
      <c r="AM58" s="739"/>
      <c r="AN58" s="739"/>
      <c r="AO58" s="767" t="s">
        <v>300</v>
      </c>
      <c r="AP58" s="739">
        <f>VLOOKUP(A9,入力シート!$B$164:$AJ$173,32,0)</f>
        <v>0</v>
      </c>
      <c r="AQ58" s="739"/>
      <c r="AR58" s="739"/>
      <c r="AS58" s="739"/>
      <c r="AT58" s="60"/>
      <c r="AU58" s="60"/>
      <c r="AV58" s="60"/>
      <c r="AW58" s="60"/>
      <c r="AX58" s="60"/>
      <c r="AY58" s="60"/>
      <c r="AZ58" s="60"/>
      <c r="BA58" s="72"/>
    </row>
    <row r="59" spans="3:54" s="57" customFormat="1" ht="13.5" customHeight="1" x14ac:dyDescent="0.2">
      <c r="C59" s="59"/>
      <c r="D59" s="746" t="str">
        <f>"　　　"&amp;(入力シート!U165) &amp;"  "&amp; (入力シート!Y165)</f>
        <v xml:space="preserve">　　　  </v>
      </c>
      <c r="E59" s="746"/>
      <c r="F59" s="746"/>
      <c r="G59" s="746"/>
      <c r="H59" s="746"/>
      <c r="I59" s="746"/>
      <c r="J59" s="746"/>
      <c r="K59" s="746"/>
      <c r="L59" s="747"/>
      <c r="M59" s="590" t="str">
        <f>IF(ISNA(VLOOKUP(A10,入力シート!$B$164:$AR$173,36,FALSE)),"",VLOOKUP(A10,入力シート!$B$164:$AR$173,36,FALSE))</f>
        <v/>
      </c>
      <c r="N59" s="591"/>
      <c r="O59" s="591"/>
      <c r="P59" s="592"/>
      <c r="Q59" s="719" t="str">
        <f t="shared" ref="Q59:Q67" si="20">IF(M59="","","備考欄・別添報告書参照")</f>
        <v/>
      </c>
      <c r="R59" s="595"/>
      <c r="S59" s="595"/>
      <c r="T59" s="595"/>
      <c r="U59" s="595"/>
      <c r="V59" s="595"/>
      <c r="W59" s="596"/>
      <c r="X59" s="590" t="str">
        <f>IF(M59="","",IF(($M$69-(SUM(入力シート!$AS$150:$AV$159,入力シート!$AS$164:$AV$173)))&gt;(入力シート!$T$12/入力シート!$BC$15),入力シート!$T$12*(入力シート!AO165/($M$69-(SUM(入力シート!$AS$150:$AV$159,入力シート!$AS$164:$AV$173)))),入力シート!AO165*入力シート!$BC$15))</f>
        <v/>
      </c>
      <c r="Y59" s="591"/>
      <c r="Z59" s="591"/>
      <c r="AA59" s="592"/>
      <c r="AB59" s="590" t="str">
        <f t="shared" ref="AB59:AB67" si="21">IFERROR(M59-X59,"")</f>
        <v/>
      </c>
      <c r="AC59" s="591"/>
      <c r="AD59" s="591"/>
      <c r="AE59" s="592"/>
      <c r="AF59" s="733"/>
      <c r="AG59" s="734"/>
      <c r="AH59" s="734"/>
      <c r="AI59" s="735"/>
      <c r="AJ59" s="748"/>
      <c r="AK59" s="739">
        <f>VLOOKUP(A10,入力シート!$B$164:$AJ$173,28,0)</f>
        <v>0</v>
      </c>
      <c r="AL59" s="739"/>
      <c r="AM59" s="739"/>
      <c r="AN59" s="739"/>
      <c r="AO59" s="767"/>
      <c r="AP59" s="739">
        <f>VLOOKUP(A10,入力シート!$B$164:$AJ$173,32,0)</f>
        <v>0</v>
      </c>
      <c r="AQ59" s="739"/>
      <c r="AR59" s="739"/>
      <c r="AS59" s="739"/>
      <c r="AT59" s="60"/>
      <c r="AU59" s="60"/>
      <c r="AV59" s="60"/>
      <c r="AW59" s="60"/>
      <c r="AX59" s="60"/>
      <c r="AY59" s="60"/>
      <c r="AZ59" s="60"/>
      <c r="BA59" s="72"/>
    </row>
    <row r="60" spans="3:54" s="57" customFormat="1" ht="13.5" customHeight="1" x14ac:dyDescent="0.2">
      <c r="C60" s="59"/>
      <c r="D60" s="746" t="str">
        <f>"　　　"&amp;(入力シート!U166) &amp;"  "&amp; (入力シート!Y166)</f>
        <v xml:space="preserve">　　　  </v>
      </c>
      <c r="E60" s="746"/>
      <c r="F60" s="746"/>
      <c r="G60" s="746"/>
      <c r="H60" s="746"/>
      <c r="I60" s="746"/>
      <c r="J60" s="746"/>
      <c r="K60" s="746"/>
      <c r="L60" s="747"/>
      <c r="M60" s="590" t="str">
        <f>IF(ISNA(VLOOKUP(A11,入力シート!$B$164:$AR$173,36,FALSE)),"",VLOOKUP(A11,入力シート!$B$164:$AR$173,36,FALSE))</f>
        <v/>
      </c>
      <c r="N60" s="591"/>
      <c r="O60" s="591"/>
      <c r="P60" s="592"/>
      <c r="Q60" s="719" t="str">
        <f t="shared" si="20"/>
        <v/>
      </c>
      <c r="R60" s="595"/>
      <c r="S60" s="595"/>
      <c r="T60" s="595"/>
      <c r="U60" s="595"/>
      <c r="V60" s="595"/>
      <c r="W60" s="596"/>
      <c r="X60" s="590" t="str">
        <f>IF(M60="","",IF(($M$69-(SUM(入力シート!$AS$150:$AV$159,入力シート!$AS$164:$AV$173)))&gt;(入力シート!$T$12/入力シート!$BC$15),入力シート!$T$12*(入力シート!AO166/($M$69-(SUM(入力シート!$AS$150:$AV$159,入力シート!$AS$164:$AV$173)))),入力シート!AO166*入力シート!$BC$15))</f>
        <v/>
      </c>
      <c r="Y60" s="591"/>
      <c r="Z60" s="591"/>
      <c r="AA60" s="592"/>
      <c r="AB60" s="590" t="str">
        <f t="shared" si="21"/>
        <v/>
      </c>
      <c r="AC60" s="591"/>
      <c r="AD60" s="591"/>
      <c r="AE60" s="592"/>
      <c r="AF60" s="733"/>
      <c r="AG60" s="734"/>
      <c r="AH60" s="734"/>
      <c r="AI60" s="735"/>
      <c r="AJ60" s="748"/>
      <c r="AK60" s="739">
        <f>VLOOKUP(A11,入力シート!$B$164:$AJ$173,28,0)</f>
        <v>0</v>
      </c>
      <c r="AL60" s="739"/>
      <c r="AM60" s="739"/>
      <c r="AN60" s="739"/>
      <c r="AO60" s="767"/>
      <c r="AP60" s="739">
        <f>VLOOKUP(A11,入力シート!$B$164:$AJ$173,32,0)</f>
        <v>0</v>
      </c>
      <c r="AQ60" s="739"/>
      <c r="AR60" s="739"/>
      <c r="AS60" s="739"/>
      <c r="AT60" s="60"/>
      <c r="AU60" s="60"/>
      <c r="AV60" s="60"/>
      <c r="AW60" s="60"/>
      <c r="AX60" s="60"/>
      <c r="AY60" s="60"/>
      <c r="AZ60" s="60"/>
      <c r="BA60" s="72"/>
    </row>
    <row r="61" spans="3:54" s="57" customFormat="1" ht="13.5" customHeight="1" x14ac:dyDescent="0.2">
      <c r="C61" s="59"/>
      <c r="D61" s="746" t="str">
        <f>"　　　"&amp;(入力シート!U167) &amp;"  "&amp; (入力シート!Y167)</f>
        <v xml:space="preserve">　　　  </v>
      </c>
      <c r="E61" s="746"/>
      <c r="F61" s="746"/>
      <c r="G61" s="746"/>
      <c r="H61" s="746"/>
      <c r="I61" s="746"/>
      <c r="J61" s="746"/>
      <c r="K61" s="746"/>
      <c r="L61" s="747"/>
      <c r="M61" s="590" t="str">
        <f>IF(ISNA(VLOOKUP(A12,入力シート!$B$164:$AR$173,36,FALSE)),"",VLOOKUP(A12,入力シート!$B$164:$AR$173,36,FALSE))</f>
        <v/>
      </c>
      <c r="N61" s="591"/>
      <c r="O61" s="591"/>
      <c r="P61" s="592"/>
      <c r="Q61" s="719" t="str">
        <f t="shared" si="20"/>
        <v/>
      </c>
      <c r="R61" s="595"/>
      <c r="S61" s="595"/>
      <c r="T61" s="595"/>
      <c r="U61" s="595"/>
      <c r="V61" s="595"/>
      <c r="W61" s="596"/>
      <c r="X61" s="590" t="str">
        <f>IF(M61="","",IF(($M$69-(SUM(入力シート!$AS$150:$AV$159,入力シート!$AS$164:$AV$173)))&gt;(入力シート!$T$12/入力シート!$BC$15),入力シート!$T$12*(入力シート!AO167/($M$69-(SUM(入力シート!$AS$150:$AV$159,入力シート!$AS$164:$AV$173)))),入力シート!AO167*入力シート!$BC$15))</f>
        <v/>
      </c>
      <c r="Y61" s="591"/>
      <c r="Z61" s="591"/>
      <c r="AA61" s="592"/>
      <c r="AB61" s="590" t="str">
        <f t="shared" si="21"/>
        <v/>
      </c>
      <c r="AC61" s="591"/>
      <c r="AD61" s="591"/>
      <c r="AE61" s="592"/>
      <c r="AF61" s="733"/>
      <c r="AG61" s="734"/>
      <c r="AH61" s="734"/>
      <c r="AI61" s="735"/>
      <c r="AJ61" s="748"/>
      <c r="AK61" s="739">
        <f>VLOOKUP(A12,入力シート!$B$164:$AJ$173,28,0)</f>
        <v>0</v>
      </c>
      <c r="AL61" s="739"/>
      <c r="AM61" s="739"/>
      <c r="AN61" s="739"/>
      <c r="AO61" s="767"/>
      <c r="AP61" s="739">
        <f>VLOOKUP(A12,入力シート!$B$164:$AJ$173,32,0)</f>
        <v>0</v>
      </c>
      <c r="AQ61" s="739"/>
      <c r="AR61" s="739"/>
      <c r="AS61" s="739"/>
      <c r="AT61" s="60"/>
      <c r="AU61" s="60"/>
      <c r="AV61" s="60"/>
      <c r="AW61" s="60"/>
      <c r="AX61" s="60"/>
      <c r="AY61" s="60"/>
      <c r="AZ61" s="60"/>
      <c r="BA61" s="72"/>
    </row>
    <row r="62" spans="3:54" s="57" customFormat="1" ht="13.5" customHeight="1" x14ac:dyDescent="0.2">
      <c r="C62" s="59"/>
      <c r="D62" s="746" t="str">
        <f>"　　　"&amp;(入力シート!U168) &amp;"  "&amp; (入力シート!Y168)</f>
        <v xml:space="preserve">　　　  </v>
      </c>
      <c r="E62" s="746"/>
      <c r="F62" s="746"/>
      <c r="G62" s="746"/>
      <c r="H62" s="746"/>
      <c r="I62" s="746"/>
      <c r="J62" s="746"/>
      <c r="K62" s="746"/>
      <c r="L62" s="747"/>
      <c r="M62" s="590" t="str">
        <f>IF(ISNA(VLOOKUP(A13,入力シート!$B$164:$AR$173,36,FALSE)),"",VLOOKUP(A13,入力シート!$B$164:$AR$173,36,FALSE))</f>
        <v/>
      </c>
      <c r="N62" s="591"/>
      <c r="O62" s="591"/>
      <c r="P62" s="592"/>
      <c r="Q62" s="719" t="str">
        <f t="shared" si="20"/>
        <v/>
      </c>
      <c r="R62" s="595"/>
      <c r="S62" s="595"/>
      <c r="T62" s="595"/>
      <c r="U62" s="595"/>
      <c r="V62" s="595"/>
      <c r="W62" s="596"/>
      <c r="X62" s="590" t="str">
        <f>IF(M62="","",IF(($M$69-(SUM(入力シート!$AS$150:$AV$159,入力シート!$AS$164:$AV$173)))&gt;(入力シート!$T$12/入力シート!$BC$15),入力シート!$T$12*(入力シート!AO168/($M$69-(SUM(入力シート!$AS$150:$AV$159,入力シート!$AS$164:$AV$173)))),入力シート!AO168*入力シート!$BC$15))</f>
        <v/>
      </c>
      <c r="Y62" s="591"/>
      <c r="Z62" s="591"/>
      <c r="AA62" s="592"/>
      <c r="AB62" s="590" t="str">
        <f t="shared" si="21"/>
        <v/>
      </c>
      <c r="AC62" s="591"/>
      <c r="AD62" s="591"/>
      <c r="AE62" s="592"/>
      <c r="AF62" s="733"/>
      <c r="AG62" s="734"/>
      <c r="AH62" s="734"/>
      <c r="AI62" s="735"/>
      <c r="AJ62" s="748"/>
      <c r="AK62" s="739">
        <f>VLOOKUP(A13,入力シート!$B$164:$AJ$173,28,0)</f>
        <v>0</v>
      </c>
      <c r="AL62" s="739"/>
      <c r="AM62" s="739"/>
      <c r="AN62" s="739"/>
      <c r="AO62" s="767"/>
      <c r="AP62" s="739">
        <f>VLOOKUP(A13,入力シート!$B$164:$AJ$173,32,0)</f>
        <v>0</v>
      </c>
      <c r="AQ62" s="739"/>
      <c r="AR62" s="739"/>
      <c r="AS62" s="739"/>
      <c r="AT62" s="60"/>
      <c r="AU62" s="60"/>
      <c r="AV62" s="60"/>
      <c r="AW62" s="60"/>
      <c r="AX62" s="60"/>
      <c r="AY62" s="60"/>
      <c r="AZ62" s="60"/>
      <c r="BA62" s="72"/>
    </row>
    <row r="63" spans="3:54" s="57" customFormat="1" ht="13.5" customHeight="1" x14ac:dyDescent="0.2">
      <c r="C63" s="59"/>
      <c r="D63" s="746" t="str">
        <f>"　　　"&amp;(入力シート!U169) &amp;"  "&amp; (入力シート!Y169)</f>
        <v xml:space="preserve">　　　  </v>
      </c>
      <c r="E63" s="746"/>
      <c r="F63" s="746"/>
      <c r="G63" s="746"/>
      <c r="H63" s="746"/>
      <c r="I63" s="746"/>
      <c r="J63" s="746"/>
      <c r="K63" s="746"/>
      <c r="L63" s="747"/>
      <c r="M63" s="590" t="str">
        <f>IF(ISNA(VLOOKUP(A14,入力シート!$B$164:$AR$173,36,FALSE)),"",VLOOKUP(A14,入力シート!$B$164:$AR$173,36,FALSE))</f>
        <v/>
      </c>
      <c r="N63" s="591"/>
      <c r="O63" s="591"/>
      <c r="P63" s="592"/>
      <c r="Q63" s="719" t="str">
        <f t="shared" si="20"/>
        <v/>
      </c>
      <c r="R63" s="595"/>
      <c r="S63" s="595"/>
      <c r="T63" s="595"/>
      <c r="U63" s="595"/>
      <c r="V63" s="595"/>
      <c r="W63" s="596"/>
      <c r="X63" s="590" t="str">
        <f>IF(M63="","",IF(($M$69-(SUM(入力シート!$AS$150:$AV$159,入力シート!$AS$164:$AV$173)))&gt;(入力シート!$T$12/入力シート!$BC$15),入力シート!$T$12*(入力シート!AO169/($M$69-(SUM(入力シート!$AS$150:$AV$159,入力シート!$AS$164:$AV$173)))),入力シート!AO169*入力シート!$BC$15))</f>
        <v/>
      </c>
      <c r="Y63" s="591"/>
      <c r="Z63" s="591"/>
      <c r="AA63" s="592"/>
      <c r="AB63" s="590" t="str">
        <f t="shared" si="21"/>
        <v/>
      </c>
      <c r="AC63" s="591"/>
      <c r="AD63" s="591"/>
      <c r="AE63" s="592"/>
      <c r="AF63" s="733"/>
      <c r="AG63" s="734"/>
      <c r="AH63" s="734"/>
      <c r="AI63" s="735"/>
      <c r="AJ63" s="748"/>
      <c r="AK63" s="739">
        <f>VLOOKUP(A14,入力シート!$B$164:$AJ$173,28,0)</f>
        <v>0</v>
      </c>
      <c r="AL63" s="739"/>
      <c r="AM63" s="739"/>
      <c r="AN63" s="739"/>
      <c r="AO63" s="767"/>
      <c r="AP63" s="739">
        <f>VLOOKUP(A14,入力シート!$B$164:$AJ$173,32,0)</f>
        <v>0</v>
      </c>
      <c r="AQ63" s="739"/>
      <c r="AR63" s="739"/>
      <c r="AS63" s="739"/>
      <c r="AT63" s="60"/>
      <c r="AU63" s="60"/>
      <c r="AV63" s="60"/>
      <c r="AW63" s="60"/>
      <c r="AX63" s="60"/>
      <c r="AY63" s="60"/>
      <c r="AZ63" s="60"/>
      <c r="BA63" s="72"/>
    </row>
    <row r="64" spans="3:54" s="57" customFormat="1" ht="13.5" customHeight="1" x14ac:dyDescent="0.2">
      <c r="C64" s="59"/>
      <c r="D64" s="746" t="str">
        <f>"　　　"&amp;(入力シート!U170) &amp;"  "&amp; (入力シート!Y170)</f>
        <v xml:space="preserve">　　　  </v>
      </c>
      <c r="E64" s="746"/>
      <c r="F64" s="746"/>
      <c r="G64" s="746"/>
      <c r="H64" s="746"/>
      <c r="I64" s="746"/>
      <c r="J64" s="746"/>
      <c r="K64" s="746"/>
      <c r="L64" s="747"/>
      <c r="M64" s="590" t="str">
        <f>IF(ISNA(VLOOKUP(A15,入力シート!$B$164:$AR$173,36,FALSE)),"",VLOOKUP(A15,入力シート!$B$164:$AR$173,36,FALSE))</f>
        <v/>
      </c>
      <c r="N64" s="591"/>
      <c r="O64" s="591"/>
      <c r="P64" s="592"/>
      <c r="Q64" s="719" t="str">
        <f t="shared" si="20"/>
        <v/>
      </c>
      <c r="R64" s="595"/>
      <c r="S64" s="595"/>
      <c r="T64" s="595"/>
      <c r="U64" s="595"/>
      <c r="V64" s="595"/>
      <c r="W64" s="596"/>
      <c r="X64" s="590" t="str">
        <f>IF(M64="","",IF(($M$69-(SUM(入力シート!$AS$150:$AV$159,入力シート!$AS$164:$AV$173)))&gt;(入力シート!$T$12/入力シート!$BC$15),入力シート!$T$12*(入力シート!AO170/($M$69-(SUM(入力シート!$AS$150:$AV$159,入力シート!$AS$164:$AV$173)))),入力シート!AO170*入力シート!$BC$15))</f>
        <v/>
      </c>
      <c r="Y64" s="591"/>
      <c r="Z64" s="591"/>
      <c r="AA64" s="592"/>
      <c r="AB64" s="590" t="str">
        <f t="shared" si="21"/>
        <v/>
      </c>
      <c r="AC64" s="591"/>
      <c r="AD64" s="591"/>
      <c r="AE64" s="592"/>
      <c r="AF64" s="733"/>
      <c r="AG64" s="734"/>
      <c r="AH64" s="734"/>
      <c r="AI64" s="735"/>
      <c r="AJ64" s="748"/>
      <c r="AK64" s="739">
        <f>VLOOKUP(A15,入力シート!$B$164:$AJ$173,28,0)</f>
        <v>0</v>
      </c>
      <c r="AL64" s="739"/>
      <c r="AM64" s="739"/>
      <c r="AN64" s="739"/>
      <c r="AO64" s="767"/>
      <c r="AP64" s="739">
        <f>VLOOKUP(A15,入力シート!$B$164:$AJ$173,32,0)</f>
        <v>0</v>
      </c>
      <c r="AQ64" s="739"/>
      <c r="AR64" s="739"/>
      <c r="AS64" s="739"/>
      <c r="AT64" s="60"/>
      <c r="AU64" s="60"/>
      <c r="AV64" s="60"/>
      <c r="AW64" s="60"/>
      <c r="AX64" s="60"/>
      <c r="AY64" s="60"/>
      <c r="AZ64" s="60"/>
      <c r="BA64" s="72"/>
    </row>
    <row r="65" spans="2:54" s="57" customFormat="1" ht="13.5" customHeight="1" x14ac:dyDescent="0.2">
      <c r="C65" s="59"/>
      <c r="D65" s="746" t="str">
        <f>"　　　"&amp;(入力シート!U171) &amp;"  "&amp; (入力シート!Y171)</f>
        <v xml:space="preserve">　　　  </v>
      </c>
      <c r="E65" s="746"/>
      <c r="F65" s="746"/>
      <c r="G65" s="746"/>
      <c r="H65" s="746"/>
      <c r="I65" s="746"/>
      <c r="J65" s="746"/>
      <c r="K65" s="746"/>
      <c r="L65" s="747"/>
      <c r="M65" s="590" t="str">
        <f>IF(ISNA(VLOOKUP(A16,入力シート!$B$164:$AR$173,36,FALSE)),"",VLOOKUP(A16,入力シート!$B$164:$AR$173,36,FALSE))</f>
        <v/>
      </c>
      <c r="N65" s="591"/>
      <c r="O65" s="591"/>
      <c r="P65" s="592"/>
      <c r="Q65" s="719" t="str">
        <f t="shared" si="20"/>
        <v/>
      </c>
      <c r="R65" s="595"/>
      <c r="S65" s="595"/>
      <c r="T65" s="595"/>
      <c r="U65" s="595"/>
      <c r="V65" s="595"/>
      <c r="W65" s="596"/>
      <c r="X65" s="590" t="str">
        <f>IF(M65="","",IF(($M$69-(SUM(入力シート!$AS$150:$AV$159,入力シート!$AS$164:$AV$173)))&gt;(入力シート!$T$12/入力シート!$BC$15),入力シート!$T$12*(入力シート!AO171/($M$69-(SUM(入力シート!$AS$150:$AV$159,入力シート!$AS$164:$AV$173)))),入力シート!AO171*入力シート!$BC$15))</f>
        <v/>
      </c>
      <c r="Y65" s="591"/>
      <c r="Z65" s="591"/>
      <c r="AA65" s="592"/>
      <c r="AB65" s="590" t="str">
        <f t="shared" si="21"/>
        <v/>
      </c>
      <c r="AC65" s="591"/>
      <c r="AD65" s="591"/>
      <c r="AE65" s="592"/>
      <c r="AF65" s="733"/>
      <c r="AG65" s="734"/>
      <c r="AH65" s="734"/>
      <c r="AI65" s="735"/>
      <c r="AJ65" s="748"/>
      <c r="AK65" s="739">
        <f>VLOOKUP(A16,入力シート!$B$164:$AJ$173,28,0)</f>
        <v>0</v>
      </c>
      <c r="AL65" s="739"/>
      <c r="AM65" s="739"/>
      <c r="AN65" s="739"/>
      <c r="AO65" s="767"/>
      <c r="AP65" s="739">
        <f>VLOOKUP(A16,入力シート!$B$164:$AJ$173,32,0)</f>
        <v>0</v>
      </c>
      <c r="AQ65" s="739"/>
      <c r="AR65" s="739"/>
      <c r="AS65" s="739"/>
      <c r="AT65" s="60"/>
      <c r="AU65" s="60"/>
      <c r="AV65" s="60"/>
      <c r="AW65" s="60"/>
      <c r="AX65" s="60"/>
      <c r="AY65" s="60"/>
      <c r="AZ65" s="60"/>
      <c r="BA65" s="72"/>
    </row>
    <row r="66" spans="2:54" s="57" customFormat="1" ht="13.5" customHeight="1" x14ac:dyDescent="0.2">
      <c r="C66" s="59"/>
      <c r="D66" s="746" t="str">
        <f>"　　　"&amp;(入力シート!U172) &amp;"  "&amp; (入力シート!Y172)</f>
        <v xml:space="preserve">　　　  </v>
      </c>
      <c r="E66" s="746"/>
      <c r="F66" s="746"/>
      <c r="G66" s="746"/>
      <c r="H66" s="746"/>
      <c r="I66" s="746"/>
      <c r="J66" s="746"/>
      <c r="K66" s="746"/>
      <c r="L66" s="747"/>
      <c r="M66" s="590" t="str">
        <f>IF(ISNA(VLOOKUP(A17,入力シート!$B$164:$AR$173,36,FALSE)),"",VLOOKUP(A17,入力シート!$B$164:$AR$173,36,FALSE))</f>
        <v/>
      </c>
      <c r="N66" s="591"/>
      <c r="O66" s="591"/>
      <c r="P66" s="592"/>
      <c r="Q66" s="719" t="str">
        <f t="shared" si="20"/>
        <v/>
      </c>
      <c r="R66" s="595"/>
      <c r="S66" s="595"/>
      <c r="T66" s="595"/>
      <c r="U66" s="595"/>
      <c r="V66" s="595"/>
      <c r="W66" s="596"/>
      <c r="X66" s="590" t="str">
        <f>IF(M66="","",IF(($M$69-(SUM(入力シート!$AS$150:$AV$159,入力シート!$AS$164:$AV$173)))&gt;(入力シート!$T$12/入力シート!$BC$15),入力シート!$T$12*(入力シート!AO172/($M$69-(SUM(入力シート!$AS$150:$AV$159,入力シート!$AS$164:$AV$173)))),入力シート!AO172*入力シート!$BC$15))</f>
        <v/>
      </c>
      <c r="Y66" s="591"/>
      <c r="Z66" s="591"/>
      <c r="AA66" s="592"/>
      <c r="AB66" s="590" t="str">
        <f t="shared" si="21"/>
        <v/>
      </c>
      <c r="AC66" s="591"/>
      <c r="AD66" s="591"/>
      <c r="AE66" s="592"/>
      <c r="AF66" s="733"/>
      <c r="AG66" s="734"/>
      <c r="AH66" s="734"/>
      <c r="AI66" s="735"/>
      <c r="AJ66" s="748"/>
      <c r="AK66" s="739">
        <f>VLOOKUP(A17,入力シート!$B$164:$AJ$173,28,0)</f>
        <v>0</v>
      </c>
      <c r="AL66" s="739"/>
      <c r="AM66" s="739"/>
      <c r="AN66" s="739"/>
      <c r="AO66" s="767"/>
      <c r="AP66" s="739">
        <f>VLOOKUP(A17,入力シート!$B$164:$AJ$173,32,0)</f>
        <v>0</v>
      </c>
      <c r="AQ66" s="739"/>
      <c r="AR66" s="739"/>
      <c r="AS66" s="739"/>
      <c r="AT66" s="60"/>
      <c r="AU66" s="60"/>
      <c r="AV66" s="60"/>
      <c r="AW66" s="60"/>
      <c r="AX66" s="60"/>
      <c r="AY66" s="60"/>
      <c r="AZ66" s="60"/>
      <c r="BA66" s="72"/>
    </row>
    <row r="67" spans="2:54" s="57" customFormat="1" ht="13.5" customHeight="1" x14ac:dyDescent="0.2">
      <c r="C67" s="59"/>
      <c r="D67" s="746" t="str">
        <f>"　　　"&amp;(入力シート!U173) &amp;"  "&amp; (入力シート!Y173)</f>
        <v xml:space="preserve">　　　  </v>
      </c>
      <c r="E67" s="746"/>
      <c r="F67" s="746"/>
      <c r="G67" s="746"/>
      <c r="H67" s="746"/>
      <c r="I67" s="746"/>
      <c r="J67" s="746"/>
      <c r="K67" s="746"/>
      <c r="L67" s="747"/>
      <c r="M67" s="590" t="str">
        <f>IF(ISNA(VLOOKUP(A18,入力シート!$B$164:$AR$173,36,FALSE)),"",VLOOKUP(A18,入力シート!$B$164:$AR$173,36,FALSE))</f>
        <v/>
      </c>
      <c r="N67" s="591"/>
      <c r="O67" s="591"/>
      <c r="P67" s="592"/>
      <c r="Q67" s="719" t="str">
        <f t="shared" si="20"/>
        <v/>
      </c>
      <c r="R67" s="595"/>
      <c r="S67" s="595"/>
      <c r="T67" s="595"/>
      <c r="U67" s="595"/>
      <c r="V67" s="595"/>
      <c r="W67" s="596"/>
      <c r="X67" s="590" t="str">
        <f>IF(M67="","",IF(($M$69-(SUM(入力シート!$AS$150:$AV$159,入力シート!$AS$164:$AV$173)))&gt;(入力シート!$T$12/入力シート!$BC$15),入力シート!$T$12*(入力シート!AO173/($M$69-(SUM(入力シート!$AS$150:$AV$159,入力シート!$AS$164:$AV$173)))),入力シート!AO173*入力シート!$BC$15))</f>
        <v/>
      </c>
      <c r="Y67" s="591"/>
      <c r="Z67" s="591"/>
      <c r="AA67" s="592"/>
      <c r="AB67" s="590" t="str">
        <f t="shared" si="21"/>
        <v/>
      </c>
      <c r="AC67" s="591"/>
      <c r="AD67" s="591"/>
      <c r="AE67" s="592"/>
      <c r="AF67" s="733"/>
      <c r="AG67" s="734"/>
      <c r="AH67" s="734"/>
      <c r="AI67" s="735"/>
      <c r="AJ67" s="748"/>
      <c r="AK67" s="739">
        <f>VLOOKUP(A18,入力シート!$B$164:$AJ$173,28,0)</f>
        <v>0</v>
      </c>
      <c r="AL67" s="739"/>
      <c r="AM67" s="739"/>
      <c r="AN67" s="739"/>
      <c r="AO67" s="767"/>
      <c r="AP67" s="739">
        <f>VLOOKUP(A18,入力シート!$B$164:$AJ$173,32,0)</f>
        <v>0</v>
      </c>
      <c r="AQ67" s="739"/>
      <c r="AR67" s="739"/>
      <c r="AS67" s="739"/>
      <c r="AT67" s="60"/>
      <c r="AU67" s="60"/>
      <c r="AV67" s="60"/>
      <c r="AW67" s="60"/>
      <c r="AX67" s="60"/>
      <c r="AY67" s="60"/>
      <c r="AZ67" s="60"/>
      <c r="BA67" s="72"/>
    </row>
    <row r="68" spans="2:54" s="57" customFormat="1" ht="13.5" customHeight="1" thickBot="1" x14ac:dyDescent="0.25">
      <c r="C68" s="73"/>
      <c r="D68" s="751" t="str">
        <f>"　　　"&amp;(入力シート!T174) &amp;"  "&amp; (入力シート!X174)</f>
        <v xml:space="preserve">　　　  </v>
      </c>
      <c r="E68" s="751"/>
      <c r="F68" s="751"/>
      <c r="G68" s="751"/>
      <c r="H68" s="751"/>
      <c r="I68" s="751"/>
      <c r="J68" s="751"/>
      <c r="K68" s="751"/>
      <c r="L68" s="752"/>
      <c r="M68" s="724"/>
      <c r="N68" s="725"/>
      <c r="O68" s="725"/>
      <c r="P68" s="726"/>
      <c r="Q68" s="720"/>
      <c r="R68" s="721"/>
      <c r="S68" s="721"/>
      <c r="T68" s="721"/>
      <c r="U68" s="721"/>
      <c r="V68" s="721"/>
      <c r="W68" s="722"/>
      <c r="X68" s="724"/>
      <c r="Y68" s="725"/>
      <c r="Z68" s="725"/>
      <c r="AA68" s="726"/>
      <c r="AB68" s="724"/>
      <c r="AC68" s="725"/>
      <c r="AD68" s="725"/>
      <c r="AE68" s="726"/>
      <c r="AF68" s="736"/>
      <c r="AG68" s="737"/>
      <c r="AH68" s="737"/>
      <c r="AI68" s="738"/>
      <c r="AJ68" s="74"/>
      <c r="AK68" s="74"/>
      <c r="AL68" s="74"/>
      <c r="AM68" s="74"/>
      <c r="AN68" s="75"/>
      <c r="AO68" s="75"/>
      <c r="AP68" s="75"/>
      <c r="AQ68" s="75"/>
      <c r="AR68" s="75"/>
      <c r="AS68" s="75"/>
      <c r="AT68" s="75"/>
      <c r="AU68" s="75"/>
      <c r="AV68" s="75"/>
      <c r="AW68" s="75"/>
      <c r="AX68" s="75"/>
      <c r="AY68" s="75"/>
      <c r="AZ68" s="75"/>
      <c r="BA68" s="76"/>
    </row>
    <row r="69" spans="2:54" s="57" customFormat="1" ht="15.75" customHeight="1" thickTop="1" thickBot="1" x14ac:dyDescent="0.25">
      <c r="C69" s="716" t="s">
        <v>301</v>
      </c>
      <c r="D69" s="717"/>
      <c r="E69" s="717"/>
      <c r="F69" s="717"/>
      <c r="G69" s="717"/>
      <c r="H69" s="717"/>
      <c r="I69" s="717"/>
      <c r="J69" s="717"/>
      <c r="K69" s="717"/>
      <c r="L69" s="718"/>
      <c r="M69" s="760">
        <f>SUM(M8:P68)</f>
        <v>0</v>
      </c>
      <c r="N69" s="761"/>
      <c r="O69" s="761"/>
      <c r="P69" s="762"/>
      <c r="Q69" s="768"/>
      <c r="R69" s="769"/>
      <c r="S69" s="769"/>
      <c r="T69" s="769"/>
      <c r="U69" s="769"/>
      <c r="V69" s="769"/>
      <c r="W69" s="770"/>
      <c r="X69" s="763">
        <f>IF(SUM(X8:AA68)&gt;入力シート!$T$12,入力シート!$T$12,SUM(X8:AA68))</f>
        <v>0</v>
      </c>
      <c r="Y69" s="764"/>
      <c r="Z69" s="764"/>
      <c r="AA69" s="765"/>
      <c r="AB69" s="740">
        <f>M69-X69</f>
        <v>0</v>
      </c>
      <c r="AC69" s="741"/>
      <c r="AD69" s="741"/>
      <c r="AE69" s="742"/>
      <c r="AF69" s="743"/>
      <c r="AG69" s="744"/>
      <c r="AH69" s="744"/>
      <c r="AI69" s="745"/>
      <c r="AJ69" s="727"/>
      <c r="AK69" s="728"/>
      <c r="AL69" s="728"/>
      <c r="AM69" s="728"/>
      <c r="AN69" s="728"/>
      <c r="AO69" s="728"/>
      <c r="AP69" s="728"/>
      <c r="AQ69" s="728"/>
      <c r="AR69" s="728"/>
      <c r="AS69" s="728"/>
      <c r="AT69" s="728"/>
      <c r="AU69" s="728"/>
      <c r="AV69" s="728"/>
      <c r="AW69" s="728"/>
      <c r="AX69" s="728"/>
      <c r="AY69" s="728"/>
      <c r="AZ69" s="728"/>
      <c r="BA69" s="729"/>
    </row>
    <row r="70" spans="2:54" s="57" customFormat="1" ht="17.25" customHeight="1" thickBot="1" x14ac:dyDescent="0.25">
      <c r="C70" s="77"/>
      <c r="D70" s="77"/>
      <c r="E70" s="77"/>
      <c r="F70" s="77"/>
      <c r="G70" s="77"/>
      <c r="H70" s="77"/>
      <c r="I70" s="77"/>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row>
    <row r="71" spans="2:54" s="56" customFormat="1" ht="15" customHeight="1" thickBot="1" x14ac:dyDescent="0.25">
      <c r="B71" s="54" t="s">
        <v>302</v>
      </c>
      <c r="R71" s="57"/>
      <c r="S71" s="57"/>
      <c r="T71" s="79"/>
      <c r="U71" s="79"/>
      <c r="V71" s="79"/>
      <c r="W71" s="79"/>
      <c r="X71" s="756" t="s">
        <v>303</v>
      </c>
      <c r="Y71" s="757"/>
      <c r="Z71" s="757"/>
      <c r="AA71" s="757"/>
      <c r="AB71" s="703" t="str">
        <f>IF(入力シート!T13=0,"0",入力シート!T13)</f>
        <v>0</v>
      </c>
      <c r="AC71" s="704"/>
      <c r="AD71" s="80" t="s">
        <v>304</v>
      </c>
      <c r="AE71" s="81"/>
      <c r="AF71" s="702" t="s">
        <v>305</v>
      </c>
      <c r="AG71" s="702"/>
      <c r="AH71" s="702"/>
      <c r="AI71" s="702"/>
      <c r="AJ71" s="758" t="str">
        <f>IF(入力シート!T14=0,"0",入力シート!T14)</f>
        <v>0</v>
      </c>
      <c r="AK71" s="759"/>
      <c r="AL71" s="82" t="s">
        <v>304</v>
      </c>
      <c r="AM71" s="83"/>
      <c r="AN71" s="766" t="s">
        <v>306</v>
      </c>
      <c r="AO71" s="702"/>
      <c r="AP71" s="702"/>
      <c r="AQ71" s="702"/>
      <c r="AR71" s="702"/>
      <c r="AS71" s="702"/>
      <c r="AT71" s="702"/>
      <c r="AU71" s="702"/>
      <c r="AV71" s="702"/>
      <c r="AW71" s="702"/>
      <c r="AX71" s="702"/>
      <c r="AY71" s="703" t="str">
        <f>IF(入力シート!AI14=0,"0",入力シート!AI14)</f>
        <v>0</v>
      </c>
      <c r="AZ71" s="704"/>
      <c r="BA71" s="84" t="s">
        <v>304</v>
      </c>
    </row>
    <row r="72" spans="2:54" s="56" customFormat="1" ht="15" customHeight="1" thickBot="1" x14ac:dyDescent="0.25">
      <c r="B72" s="54"/>
      <c r="R72" s="57"/>
      <c r="S72" s="57"/>
      <c r="T72" s="79"/>
      <c r="U72" s="79"/>
      <c r="V72" s="79"/>
      <c r="W72" s="79"/>
      <c r="X72" s="85"/>
      <c r="Y72" s="85"/>
      <c r="Z72" s="85"/>
      <c r="AA72" s="85"/>
      <c r="AB72" s="86"/>
      <c r="AC72" s="86"/>
      <c r="AE72" s="79"/>
      <c r="AF72" s="701" t="s">
        <v>307</v>
      </c>
      <c r="AG72" s="702"/>
      <c r="AH72" s="702"/>
      <c r="AI72" s="702"/>
      <c r="AJ72" s="702"/>
      <c r="AK72" s="702"/>
      <c r="AL72" s="702"/>
      <c r="AM72" s="702"/>
      <c r="AN72" s="702"/>
      <c r="AO72" s="702"/>
      <c r="AP72" s="702"/>
      <c r="AQ72" s="702"/>
      <c r="AR72" s="702"/>
      <c r="AS72" s="702"/>
      <c r="AT72" s="702"/>
      <c r="AU72" s="702"/>
      <c r="AV72" s="702"/>
      <c r="AW72" s="702"/>
      <c r="AX72" s="702"/>
      <c r="AY72" s="703" t="str">
        <f>IF(入力シート!T15=0,"0",入力シート!T15)</f>
        <v>0</v>
      </c>
      <c r="AZ72" s="704"/>
      <c r="BA72" s="84" t="s">
        <v>304</v>
      </c>
    </row>
    <row r="73" spans="2:54" s="56" customFormat="1" ht="4.5" customHeight="1" x14ac:dyDescent="0.2">
      <c r="B73" s="54"/>
    </row>
    <row r="74" spans="2:54" ht="13.5" customHeight="1" x14ac:dyDescent="0.2">
      <c r="C74" s="603" t="s">
        <v>308</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row>
    <row r="75" spans="2:54" s="56" customFormat="1" ht="4.5" customHeight="1" x14ac:dyDescent="0.2">
      <c r="B75" s="54"/>
    </row>
    <row r="76" spans="2:54" s="57" customFormat="1" ht="5.25" customHeight="1" x14ac:dyDescent="0.2">
      <c r="C76" s="77"/>
      <c r="D76" s="77"/>
      <c r="E76" s="77"/>
      <c r="F76" s="77"/>
      <c r="G76" s="77"/>
      <c r="H76" s="77"/>
      <c r="I76" s="77"/>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row>
    <row r="77" spans="2:54" s="56" customFormat="1" ht="15" customHeight="1" x14ac:dyDescent="0.2">
      <c r="B77" s="54" t="s">
        <v>365</v>
      </c>
    </row>
    <row r="78" spans="2:54" s="56" customFormat="1" ht="4.5" customHeight="1" thickBot="1" x14ac:dyDescent="0.25">
      <c r="B78" s="54"/>
    </row>
    <row r="79" spans="2:54" ht="15" customHeight="1" x14ac:dyDescent="0.2">
      <c r="C79" s="623" t="s">
        <v>310</v>
      </c>
      <c r="D79" s="624"/>
      <c r="E79" s="624"/>
      <c r="F79" s="624"/>
      <c r="G79" s="624"/>
      <c r="H79" s="624"/>
      <c r="I79" s="624"/>
      <c r="J79" s="624"/>
      <c r="K79" s="624"/>
      <c r="L79" s="625"/>
      <c r="M79" s="626" t="s">
        <v>311</v>
      </c>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4"/>
      <c r="BA79" s="627"/>
    </row>
    <row r="80" spans="2:54" ht="12.9" customHeight="1" x14ac:dyDescent="0.2">
      <c r="C80" s="555" t="str">
        <f>入力シート!B71</f>
        <v/>
      </c>
      <c r="D80" s="556"/>
      <c r="E80" s="556"/>
      <c r="F80" s="556"/>
      <c r="G80" s="556"/>
      <c r="H80" s="556"/>
      <c r="I80" s="556"/>
      <c r="J80" s="556"/>
      <c r="K80" s="556"/>
      <c r="L80" s="557"/>
      <c r="M80" s="390" t="s">
        <v>100</v>
      </c>
      <c r="N80" s="391"/>
      <c r="O80" s="391"/>
      <c r="P80" s="391"/>
      <c r="Q80" s="391"/>
      <c r="R80" s="391"/>
      <c r="S80" s="391"/>
      <c r="T80" s="391"/>
      <c r="U80" s="391"/>
      <c r="V80" s="391"/>
      <c r="W80" s="392"/>
      <c r="X80" s="390" t="str">
        <f>入力シート!W71</f>
        <v>入所施設支援費</v>
      </c>
      <c r="Y80" s="391"/>
      <c r="Z80" s="391"/>
      <c r="AA80" s="392"/>
      <c r="AB80" s="390" t="s">
        <v>101</v>
      </c>
      <c r="AC80" s="391"/>
      <c r="AD80" s="391"/>
      <c r="AE80" s="391"/>
      <c r="AF80" s="391"/>
      <c r="AG80" s="391"/>
      <c r="AH80" s="391"/>
      <c r="AI80" s="391"/>
      <c r="AJ80" s="391"/>
      <c r="AK80" s="391"/>
      <c r="AL80" s="392"/>
      <c r="AM80" s="390">
        <f>入力シート!AL71</f>
        <v>0</v>
      </c>
      <c r="AN80" s="391"/>
      <c r="AO80" s="391"/>
      <c r="AP80" s="391"/>
      <c r="AQ80" s="392"/>
      <c r="AR80" s="390"/>
      <c r="AS80" s="391"/>
      <c r="AT80" s="391"/>
      <c r="AU80" s="391"/>
      <c r="AV80" s="391"/>
      <c r="AW80" s="391"/>
      <c r="AX80" s="391"/>
      <c r="AY80" s="391"/>
      <c r="AZ80" s="391"/>
      <c r="BA80" s="407"/>
    </row>
    <row r="81" spans="3:53" ht="15" customHeight="1" x14ac:dyDescent="0.2">
      <c r="C81" s="558"/>
      <c r="D81" s="559"/>
      <c r="E81" s="559"/>
      <c r="F81" s="559"/>
      <c r="G81" s="559"/>
      <c r="H81" s="559"/>
      <c r="I81" s="559"/>
      <c r="J81" s="559"/>
      <c r="K81" s="559"/>
      <c r="L81" s="560"/>
      <c r="M81" s="564" t="s">
        <v>312</v>
      </c>
      <c r="N81" s="565"/>
      <c r="O81" s="566"/>
      <c r="P81" s="570">
        <f>入力シート!O72</f>
        <v>0</v>
      </c>
      <c r="Q81" s="571"/>
      <c r="R81" s="572"/>
      <c r="S81" s="576" t="s">
        <v>313</v>
      </c>
      <c r="T81" s="577"/>
      <c r="U81" s="578"/>
      <c r="V81" s="582">
        <f>入力シート!U72</f>
        <v>0</v>
      </c>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4"/>
    </row>
    <row r="82" spans="3:53" ht="15" customHeight="1" x14ac:dyDescent="0.2">
      <c r="C82" s="561"/>
      <c r="D82" s="562"/>
      <c r="E82" s="562"/>
      <c r="F82" s="562"/>
      <c r="G82" s="562"/>
      <c r="H82" s="562"/>
      <c r="I82" s="562"/>
      <c r="J82" s="562"/>
      <c r="K82" s="562"/>
      <c r="L82" s="563"/>
      <c r="M82" s="567"/>
      <c r="N82" s="568"/>
      <c r="O82" s="569"/>
      <c r="P82" s="573"/>
      <c r="Q82" s="574"/>
      <c r="R82" s="575"/>
      <c r="S82" s="579"/>
      <c r="T82" s="580"/>
      <c r="U82" s="581"/>
      <c r="V82" s="585"/>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7"/>
    </row>
    <row r="83" spans="3:53" ht="12.9" customHeight="1" x14ac:dyDescent="0.2">
      <c r="C83" s="555" t="str">
        <f>入力シート!B74</f>
        <v/>
      </c>
      <c r="D83" s="556"/>
      <c r="E83" s="556"/>
      <c r="F83" s="556"/>
      <c r="G83" s="556"/>
      <c r="H83" s="556"/>
      <c r="I83" s="556"/>
      <c r="J83" s="556"/>
      <c r="K83" s="556"/>
      <c r="L83" s="557"/>
      <c r="M83" s="390" t="s">
        <v>100</v>
      </c>
      <c r="N83" s="391"/>
      <c r="O83" s="391"/>
      <c r="P83" s="391"/>
      <c r="Q83" s="391"/>
      <c r="R83" s="391"/>
      <c r="S83" s="391"/>
      <c r="T83" s="391"/>
      <c r="U83" s="391"/>
      <c r="V83" s="391"/>
      <c r="W83" s="392"/>
      <c r="X83" s="390" t="str">
        <f>入力シート!W74</f>
        <v>入所施設支援費</v>
      </c>
      <c r="Y83" s="391"/>
      <c r="Z83" s="391"/>
      <c r="AA83" s="392"/>
      <c r="AB83" s="390" t="s">
        <v>101</v>
      </c>
      <c r="AC83" s="391"/>
      <c r="AD83" s="391"/>
      <c r="AE83" s="391"/>
      <c r="AF83" s="391"/>
      <c r="AG83" s="391"/>
      <c r="AH83" s="391"/>
      <c r="AI83" s="391"/>
      <c r="AJ83" s="391"/>
      <c r="AK83" s="391"/>
      <c r="AL83" s="392"/>
      <c r="AM83" s="390">
        <f>入力シート!AL74</f>
        <v>0</v>
      </c>
      <c r="AN83" s="391"/>
      <c r="AO83" s="391"/>
      <c r="AP83" s="391"/>
      <c r="AQ83" s="392"/>
      <c r="AR83" s="390"/>
      <c r="AS83" s="391"/>
      <c r="AT83" s="391"/>
      <c r="AU83" s="391"/>
      <c r="AV83" s="391"/>
      <c r="AW83" s="391"/>
      <c r="AX83" s="391"/>
      <c r="AY83" s="391"/>
      <c r="AZ83" s="391"/>
      <c r="BA83" s="407"/>
    </row>
    <row r="84" spans="3:53" ht="15" customHeight="1" x14ac:dyDescent="0.2">
      <c r="C84" s="558"/>
      <c r="D84" s="559"/>
      <c r="E84" s="559"/>
      <c r="F84" s="559"/>
      <c r="G84" s="559"/>
      <c r="H84" s="559"/>
      <c r="I84" s="559"/>
      <c r="J84" s="559"/>
      <c r="K84" s="559"/>
      <c r="L84" s="560"/>
      <c r="M84" s="564" t="s">
        <v>312</v>
      </c>
      <c r="N84" s="565"/>
      <c r="O84" s="566"/>
      <c r="P84" s="570">
        <f>入力シート!O75</f>
        <v>0</v>
      </c>
      <c r="Q84" s="571"/>
      <c r="R84" s="572"/>
      <c r="S84" s="576" t="s">
        <v>313</v>
      </c>
      <c r="T84" s="577"/>
      <c r="U84" s="578"/>
      <c r="V84" s="582">
        <f>入力シート!U75</f>
        <v>0</v>
      </c>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4"/>
    </row>
    <row r="85" spans="3:53" ht="15" customHeight="1" x14ac:dyDescent="0.2">
      <c r="C85" s="561"/>
      <c r="D85" s="562"/>
      <c r="E85" s="562"/>
      <c r="F85" s="562"/>
      <c r="G85" s="562"/>
      <c r="H85" s="562"/>
      <c r="I85" s="562"/>
      <c r="J85" s="562"/>
      <c r="K85" s="562"/>
      <c r="L85" s="563"/>
      <c r="M85" s="567"/>
      <c r="N85" s="568"/>
      <c r="O85" s="569"/>
      <c r="P85" s="573"/>
      <c r="Q85" s="574"/>
      <c r="R85" s="575"/>
      <c r="S85" s="579"/>
      <c r="T85" s="580"/>
      <c r="U85" s="581"/>
      <c r="V85" s="585"/>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7"/>
    </row>
    <row r="86" spans="3:53" ht="12.9" customHeight="1" x14ac:dyDescent="0.2">
      <c r="C86" s="555" t="str">
        <f>入力シート!B77</f>
        <v/>
      </c>
      <c r="D86" s="556"/>
      <c r="E86" s="556"/>
      <c r="F86" s="556"/>
      <c r="G86" s="556"/>
      <c r="H86" s="556"/>
      <c r="I86" s="556"/>
      <c r="J86" s="556"/>
      <c r="K86" s="556"/>
      <c r="L86" s="557"/>
      <c r="M86" s="390" t="s">
        <v>100</v>
      </c>
      <c r="N86" s="391"/>
      <c r="O86" s="391"/>
      <c r="P86" s="391"/>
      <c r="Q86" s="391"/>
      <c r="R86" s="391"/>
      <c r="S86" s="391"/>
      <c r="T86" s="391"/>
      <c r="U86" s="391"/>
      <c r="V86" s="391"/>
      <c r="W86" s="392"/>
      <c r="X86" s="390" t="str">
        <f>入力シート!W77</f>
        <v>入所施設支援費</v>
      </c>
      <c r="Y86" s="391"/>
      <c r="Z86" s="391"/>
      <c r="AA86" s="392"/>
      <c r="AB86" s="390" t="s">
        <v>101</v>
      </c>
      <c r="AC86" s="391"/>
      <c r="AD86" s="391"/>
      <c r="AE86" s="391"/>
      <c r="AF86" s="391"/>
      <c r="AG86" s="391"/>
      <c r="AH86" s="391"/>
      <c r="AI86" s="391"/>
      <c r="AJ86" s="391"/>
      <c r="AK86" s="391"/>
      <c r="AL86" s="392"/>
      <c r="AM86" s="390">
        <f>入力シート!AL77</f>
        <v>0</v>
      </c>
      <c r="AN86" s="391"/>
      <c r="AO86" s="391"/>
      <c r="AP86" s="391"/>
      <c r="AQ86" s="392"/>
      <c r="AR86" s="390"/>
      <c r="AS86" s="391"/>
      <c r="AT86" s="391"/>
      <c r="AU86" s="391"/>
      <c r="AV86" s="391"/>
      <c r="AW86" s="391"/>
      <c r="AX86" s="391"/>
      <c r="AY86" s="391"/>
      <c r="AZ86" s="391"/>
      <c r="BA86" s="407"/>
    </row>
    <row r="87" spans="3:53" ht="15" customHeight="1" x14ac:dyDescent="0.2">
      <c r="C87" s="558"/>
      <c r="D87" s="559"/>
      <c r="E87" s="559"/>
      <c r="F87" s="559"/>
      <c r="G87" s="559"/>
      <c r="H87" s="559"/>
      <c r="I87" s="559"/>
      <c r="J87" s="559"/>
      <c r="K87" s="559"/>
      <c r="L87" s="560"/>
      <c r="M87" s="564" t="s">
        <v>312</v>
      </c>
      <c r="N87" s="565"/>
      <c r="O87" s="566"/>
      <c r="P87" s="570">
        <f>入力シート!O78</f>
        <v>0</v>
      </c>
      <c r="Q87" s="571"/>
      <c r="R87" s="572"/>
      <c r="S87" s="576" t="s">
        <v>313</v>
      </c>
      <c r="T87" s="577"/>
      <c r="U87" s="578"/>
      <c r="V87" s="582">
        <f>入力シート!U78</f>
        <v>0</v>
      </c>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4"/>
    </row>
    <row r="88" spans="3:53" ht="15" customHeight="1" x14ac:dyDescent="0.2">
      <c r="C88" s="561"/>
      <c r="D88" s="562"/>
      <c r="E88" s="562"/>
      <c r="F88" s="562"/>
      <c r="G88" s="562"/>
      <c r="H88" s="562"/>
      <c r="I88" s="562"/>
      <c r="J88" s="562"/>
      <c r="K88" s="562"/>
      <c r="L88" s="563"/>
      <c r="M88" s="567"/>
      <c r="N88" s="568"/>
      <c r="O88" s="569"/>
      <c r="P88" s="573"/>
      <c r="Q88" s="574"/>
      <c r="R88" s="575"/>
      <c r="S88" s="579"/>
      <c r="T88" s="580"/>
      <c r="U88" s="581"/>
      <c r="V88" s="585"/>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7"/>
    </row>
    <row r="89" spans="3:53" ht="12.9" customHeight="1" x14ac:dyDescent="0.2">
      <c r="C89" s="555" t="str">
        <f>入力シート!B80</f>
        <v/>
      </c>
      <c r="D89" s="556"/>
      <c r="E89" s="556"/>
      <c r="F89" s="556"/>
      <c r="G89" s="556"/>
      <c r="H89" s="556"/>
      <c r="I89" s="556"/>
      <c r="J89" s="556"/>
      <c r="K89" s="556"/>
      <c r="L89" s="557"/>
      <c r="M89" s="390" t="s">
        <v>100</v>
      </c>
      <c r="N89" s="391"/>
      <c r="O89" s="391"/>
      <c r="P89" s="391"/>
      <c r="Q89" s="391"/>
      <c r="R89" s="391"/>
      <c r="S89" s="391"/>
      <c r="T89" s="391"/>
      <c r="U89" s="391"/>
      <c r="V89" s="391"/>
      <c r="W89" s="392"/>
      <c r="X89" s="390" t="str">
        <f>入力シート!W80</f>
        <v>入所施設支援費</v>
      </c>
      <c r="Y89" s="391"/>
      <c r="Z89" s="391"/>
      <c r="AA89" s="392"/>
      <c r="AB89" s="390" t="s">
        <v>101</v>
      </c>
      <c r="AC89" s="391"/>
      <c r="AD89" s="391"/>
      <c r="AE89" s="391"/>
      <c r="AF89" s="391"/>
      <c r="AG89" s="391"/>
      <c r="AH89" s="391"/>
      <c r="AI89" s="391"/>
      <c r="AJ89" s="391"/>
      <c r="AK89" s="391"/>
      <c r="AL89" s="392"/>
      <c r="AM89" s="390">
        <f>入力シート!AL80</f>
        <v>0</v>
      </c>
      <c r="AN89" s="391"/>
      <c r="AO89" s="391"/>
      <c r="AP89" s="391"/>
      <c r="AQ89" s="392"/>
      <c r="AR89" s="390"/>
      <c r="AS89" s="391"/>
      <c r="AT89" s="391"/>
      <c r="AU89" s="391"/>
      <c r="AV89" s="391"/>
      <c r="AW89" s="391"/>
      <c r="AX89" s="391"/>
      <c r="AY89" s="391"/>
      <c r="AZ89" s="391"/>
      <c r="BA89" s="407"/>
    </row>
    <row r="90" spans="3:53" ht="15" customHeight="1" x14ac:dyDescent="0.2">
      <c r="C90" s="558"/>
      <c r="D90" s="559"/>
      <c r="E90" s="559"/>
      <c r="F90" s="559"/>
      <c r="G90" s="559"/>
      <c r="H90" s="559"/>
      <c r="I90" s="559"/>
      <c r="J90" s="559"/>
      <c r="K90" s="559"/>
      <c r="L90" s="560"/>
      <c r="M90" s="564" t="s">
        <v>312</v>
      </c>
      <c r="N90" s="565"/>
      <c r="O90" s="566"/>
      <c r="P90" s="570">
        <f>入力シート!O81</f>
        <v>0</v>
      </c>
      <c r="Q90" s="571"/>
      <c r="R90" s="572"/>
      <c r="S90" s="576" t="s">
        <v>313</v>
      </c>
      <c r="T90" s="577"/>
      <c r="U90" s="578"/>
      <c r="V90" s="582">
        <f>入力シート!U81</f>
        <v>0</v>
      </c>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4"/>
    </row>
    <row r="91" spans="3:53" ht="15" customHeight="1" x14ac:dyDescent="0.2">
      <c r="C91" s="561"/>
      <c r="D91" s="562"/>
      <c r="E91" s="562"/>
      <c r="F91" s="562"/>
      <c r="G91" s="562"/>
      <c r="H91" s="562"/>
      <c r="I91" s="562"/>
      <c r="J91" s="562"/>
      <c r="K91" s="562"/>
      <c r="L91" s="563"/>
      <c r="M91" s="567"/>
      <c r="N91" s="568"/>
      <c r="O91" s="569"/>
      <c r="P91" s="573"/>
      <c r="Q91" s="574"/>
      <c r="R91" s="575"/>
      <c r="S91" s="579"/>
      <c r="T91" s="580"/>
      <c r="U91" s="581"/>
      <c r="V91" s="585"/>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586"/>
      <c r="AZ91" s="586"/>
      <c r="BA91" s="587"/>
    </row>
    <row r="92" spans="3:53" ht="12.9" customHeight="1" x14ac:dyDescent="0.2">
      <c r="C92" s="555" t="str">
        <f>入力シート!B83</f>
        <v/>
      </c>
      <c r="D92" s="556"/>
      <c r="E92" s="556"/>
      <c r="F92" s="556"/>
      <c r="G92" s="556"/>
      <c r="H92" s="556"/>
      <c r="I92" s="556"/>
      <c r="J92" s="556"/>
      <c r="K92" s="556"/>
      <c r="L92" s="557"/>
      <c r="M92" s="390" t="s">
        <v>100</v>
      </c>
      <c r="N92" s="391"/>
      <c r="O92" s="391"/>
      <c r="P92" s="391"/>
      <c r="Q92" s="391"/>
      <c r="R92" s="391"/>
      <c r="S92" s="391"/>
      <c r="T92" s="391"/>
      <c r="U92" s="391"/>
      <c r="V92" s="391"/>
      <c r="W92" s="392"/>
      <c r="X92" s="390" t="str">
        <f>入力シート!W83</f>
        <v>入所施設支援費</v>
      </c>
      <c r="Y92" s="391"/>
      <c r="Z92" s="391"/>
      <c r="AA92" s="392"/>
      <c r="AB92" s="390" t="s">
        <v>101</v>
      </c>
      <c r="AC92" s="391"/>
      <c r="AD92" s="391"/>
      <c r="AE92" s="391"/>
      <c r="AF92" s="391"/>
      <c r="AG92" s="391"/>
      <c r="AH92" s="391"/>
      <c r="AI92" s="391"/>
      <c r="AJ92" s="391"/>
      <c r="AK92" s="391"/>
      <c r="AL92" s="392"/>
      <c r="AM92" s="390">
        <f>入力シート!AL83</f>
        <v>0</v>
      </c>
      <c r="AN92" s="391"/>
      <c r="AO92" s="391"/>
      <c r="AP92" s="391"/>
      <c r="AQ92" s="392"/>
      <c r="AR92" s="390"/>
      <c r="AS92" s="391"/>
      <c r="AT92" s="391"/>
      <c r="AU92" s="391"/>
      <c r="AV92" s="391"/>
      <c r="AW92" s="391"/>
      <c r="AX92" s="391"/>
      <c r="AY92" s="391"/>
      <c r="AZ92" s="391"/>
      <c r="BA92" s="407"/>
    </row>
    <row r="93" spans="3:53" ht="15" customHeight="1" x14ac:dyDescent="0.2">
      <c r="C93" s="558"/>
      <c r="D93" s="559"/>
      <c r="E93" s="559"/>
      <c r="F93" s="559"/>
      <c r="G93" s="559"/>
      <c r="H93" s="559"/>
      <c r="I93" s="559"/>
      <c r="J93" s="559"/>
      <c r="K93" s="559"/>
      <c r="L93" s="560"/>
      <c r="M93" s="564" t="s">
        <v>312</v>
      </c>
      <c r="N93" s="565"/>
      <c r="O93" s="566"/>
      <c r="P93" s="570">
        <f>入力シート!O84</f>
        <v>0</v>
      </c>
      <c r="Q93" s="571"/>
      <c r="R93" s="572"/>
      <c r="S93" s="576" t="s">
        <v>313</v>
      </c>
      <c r="T93" s="577"/>
      <c r="U93" s="578"/>
      <c r="V93" s="582">
        <f>入力シート!U84</f>
        <v>0</v>
      </c>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4"/>
    </row>
    <row r="94" spans="3:53" ht="15" customHeight="1" x14ac:dyDescent="0.2">
      <c r="C94" s="561"/>
      <c r="D94" s="562"/>
      <c r="E94" s="562"/>
      <c r="F94" s="562"/>
      <c r="G94" s="562"/>
      <c r="H94" s="562"/>
      <c r="I94" s="562"/>
      <c r="J94" s="562"/>
      <c r="K94" s="562"/>
      <c r="L94" s="563"/>
      <c r="M94" s="567"/>
      <c r="N94" s="568"/>
      <c r="O94" s="569"/>
      <c r="P94" s="573"/>
      <c r="Q94" s="574"/>
      <c r="R94" s="575"/>
      <c r="S94" s="579"/>
      <c r="T94" s="580"/>
      <c r="U94" s="581"/>
      <c r="V94" s="585"/>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7"/>
    </row>
    <row r="95" spans="3:53" ht="12.9" customHeight="1" x14ac:dyDescent="0.2">
      <c r="C95" s="555" t="str">
        <f>入力シート!B86</f>
        <v/>
      </c>
      <c r="D95" s="556"/>
      <c r="E95" s="556"/>
      <c r="F95" s="556"/>
      <c r="G95" s="556"/>
      <c r="H95" s="556"/>
      <c r="I95" s="556"/>
      <c r="J95" s="556"/>
      <c r="K95" s="556"/>
      <c r="L95" s="557"/>
      <c r="M95" s="390" t="s">
        <v>100</v>
      </c>
      <c r="N95" s="391"/>
      <c r="O95" s="391"/>
      <c r="P95" s="391"/>
      <c r="Q95" s="391"/>
      <c r="R95" s="391"/>
      <c r="S95" s="391"/>
      <c r="T95" s="391"/>
      <c r="U95" s="391"/>
      <c r="V95" s="391"/>
      <c r="W95" s="392"/>
      <c r="X95" s="390" t="str">
        <f>入力シート!W86</f>
        <v>入所施設支援費</v>
      </c>
      <c r="Y95" s="391"/>
      <c r="Z95" s="391"/>
      <c r="AA95" s="392"/>
      <c r="AB95" s="390" t="s">
        <v>101</v>
      </c>
      <c r="AC95" s="391"/>
      <c r="AD95" s="391"/>
      <c r="AE95" s="391"/>
      <c r="AF95" s="391"/>
      <c r="AG95" s="391"/>
      <c r="AH95" s="391"/>
      <c r="AI95" s="391"/>
      <c r="AJ95" s="391"/>
      <c r="AK95" s="391"/>
      <c r="AL95" s="392"/>
      <c r="AM95" s="390">
        <f>入力シート!AL86</f>
        <v>0</v>
      </c>
      <c r="AN95" s="391"/>
      <c r="AO95" s="391"/>
      <c r="AP95" s="391"/>
      <c r="AQ95" s="392"/>
      <c r="AR95" s="390"/>
      <c r="AS95" s="391"/>
      <c r="AT95" s="391"/>
      <c r="AU95" s="391"/>
      <c r="AV95" s="391"/>
      <c r="AW95" s="391"/>
      <c r="AX95" s="391"/>
      <c r="AY95" s="391"/>
      <c r="AZ95" s="391"/>
      <c r="BA95" s="407"/>
    </row>
    <row r="96" spans="3:53" ht="15" customHeight="1" x14ac:dyDescent="0.2">
      <c r="C96" s="558"/>
      <c r="D96" s="559"/>
      <c r="E96" s="559"/>
      <c r="F96" s="559"/>
      <c r="G96" s="559"/>
      <c r="H96" s="559"/>
      <c r="I96" s="559"/>
      <c r="J96" s="559"/>
      <c r="K96" s="559"/>
      <c r="L96" s="560"/>
      <c r="M96" s="564" t="s">
        <v>312</v>
      </c>
      <c r="N96" s="565"/>
      <c r="O96" s="566"/>
      <c r="P96" s="570">
        <f>入力シート!O87</f>
        <v>0</v>
      </c>
      <c r="Q96" s="571"/>
      <c r="R96" s="572"/>
      <c r="S96" s="576" t="s">
        <v>313</v>
      </c>
      <c r="T96" s="577"/>
      <c r="U96" s="578"/>
      <c r="V96" s="582">
        <f>入力シート!U87</f>
        <v>0</v>
      </c>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4"/>
    </row>
    <row r="97" spans="2:53" ht="15" customHeight="1" x14ac:dyDescent="0.2">
      <c r="C97" s="561"/>
      <c r="D97" s="562"/>
      <c r="E97" s="562"/>
      <c r="F97" s="562"/>
      <c r="G97" s="562"/>
      <c r="H97" s="562"/>
      <c r="I97" s="562"/>
      <c r="J97" s="562"/>
      <c r="K97" s="562"/>
      <c r="L97" s="563"/>
      <c r="M97" s="567"/>
      <c r="N97" s="568"/>
      <c r="O97" s="569"/>
      <c r="P97" s="573"/>
      <c r="Q97" s="574"/>
      <c r="R97" s="575"/>
      <c r="S97" s="579"/>
      <c r="T97" s="580"/>
      <c r="U97" s="581"/>
      <c r="V97" s="585"/>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7"/>
    </row>
    <row r="98" spans="2:53" ht="12.9" customHeight="1" x14ac:dyDescent="0.2">
      <c r="C98" s="555" t="str">
        <f>入力シート!B89</f>
        <v/>
      </c>
      <c r="D98" s="556"/>
      <c r="E98" s="556"/>
      <c r="F98" s="556"/>
      <c r="G98" s="556"/>
      <c r="H98" s="556"/>
      <c r="I98" s="556"/>
      <c r="J98" s="556"/>
      <c r="K98" s="556"/>
      <c r="L98" s="557"/>
      <c r="M98" s="390" t="s">
        <v>100</v>
      </c>
      <c r="N98" s="391"/>
      <c r="O98" s="391"/>
      <c r="P98" s="391"/>
      <c r="Q98" s="391"/>
      <c r="R98" s="391"/>
      <c r="S98" s="391"/>
      <c r="T98" s="391"/>
      <c r="U98" s="391"/>
      <c r="V98" s="391"/>
      <c r="W98" s="392"/>
      <c r="X98" s="390" t="str">
        <f>入力シート!W89</f>
        <v>入所施設支援費</v>
      </c>
      <c r="Y98" s="391"/>
      <c r="Z98" s="391"/>
      <c r="AA98" s="392"/>
      <c r="AB98" s="390" t="s">
        <v>101</v>
      </c>
      <c r="AC98" s="391"/>
      <c r="AD98" s="391"/>
      <c r="AE98" s="391"/>
      <c r="AF98" s="391"/>
      <c r="AG98" s="391"/>
      <c r="AH98" s="391"/>
      <c r="AI98" s="391"/>
      <c r="AJ98" s="391"/>
      <c r="AK98" s="391"/>
      <c r="AL98" s="392"/>
      <c r="AM98" s="390">
        <f>入力シート!AL89</f>
        <v>0</v>
      </c>
      <c r="AN98" s="391"/>
      <c r="AO98" s="391"/>
      <c r="AP98" s="391"/>
      <c r="AQ98" s="392"/>
      <c r="AR98" s="390"/>
      <c r="AS98" s="391"/>
      <c r="AT98" s="391"/>
      <c r="AU98" s="391"/>
      <c r="AV98" s="391"/>
      <c r="AW98" s="391"/>
      <c r="AX98" s="391"/>
      <c r="AY98" s="391"/>
      <c r="AZ98" s="391"/>
      <c r="BA98" s="407"/>
    </row>
    <row r="99" spans="2:53" ht="15" customHeight="1" x14ac:dyDescent="0.2">
      <c r="C99" s="558"/>
      <c r="D99" s="559"/>
      <c r="E99" s="559"/>
      <c r="F99" s="559"/>
      <c r="G99" s="559"/>
      <c r="H99" s="559"/>
      <c r="I99" s="559"/>
      <c r="J99" s="559"/>
      <c r="K99" s="559"/>
      <c r="L99" s="560"/>
      <c r="M99" s="564" t="s">
        <v>312</v>
      </c>
      <c r="N99" s="565"/>
      <c r="O99" s="566"/>
      <c r="P99" s="570">
        <f>入力シート!O90</f>
        <v>0</v>
      </c>
      <c r="Q99" s="571"/>
      <c r="R99" s="572"/>
      <c r="S99" s="576" t="s">
        <v>313</v>
      </c>
      <c r="T99" s="577"/>
      <c r="U99" s="578"/>
      <c r="V99" s="582">
        <f>入力シート!U90</f>
        <v>0</v>
      </c>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c r="AY99" s="583"/>
      <c r="AZ99" s="583"/>
      <c r="BA99" s="584"/>
    </row>
    <row r="100" spans="2:53" ht="15" customHeight="1" x14ac:dyDescent="0.2">
      <c r="C100" s="561"/>
      <c r="D100" s="562"/>
      <c r="E100" s="562"/>
      <c r="F100" s="562"/>
      <c r="G100" s="562"/>
      <c r="H100" s="562"/>
      <c r="I100" s="562"/>
      <c r="J100" s="562"/>
      <c r="K100" s="562"/>
      <c r="L100" s="563"/>
      <c r="M100" s="567"/>
      <c r="N100" s="568"/>
      <c r="O100" s="569"/>
      <c r="P100" s="573"/>
      <c r="Q100" s="574"/>
      <c r="R100" s="575"/>
      <c r="S100" s="579"/>
      <c r="T100" s="580"/>
      <c r="U100" s="581"/>
      <c r="V100" s="585"/>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7"/>
    </row>
    <row r="101" spans="2:53" ht="12.9" customHeight="1" x14ac:dyDescent="0.2">
      <c r="C101" s="555" t="str">
        <f>入力シート!B92</f>
        <v/>
      </c>
      <c r="D101" s="556"/>
      <c r="E101" s="556"/>
      <c r="F101" s="556"/>
      <c r="G101" s="556"/>
      <c r="H101" s="556"/>
      <c r="I101" s="556"/>
      <c r="J101" s="556"/>
      <c r="K101" s="556"/>
      <c r="L101" s="557"/>
      <c r="M101" s="390" t="s">
        <v>100</v>
      </c>
      <c r="N101" s="391"/>
      <c r="O101" s="391"/>
      <c r="P101" s="391"/>
      <c r="Q101" s="391"/>
      <c r="R101" s="391"/>
      <c r="S101" s="391"/>
      <c r="T101" s="391"/>
      <c r="U101" s="391"/>
      <c r="V101" s="391"/>
      <c r="W101" s="392"/>
      <c r="X101" s="390" t="str">
        <f>入力シート!W92</f>
        <v>入所施設支援費</v>
      </c>
      <c r="Y101" s="391"/>
      <c r="Z101" s="391"/>
      <c r="AA101" s="392"/>
      <c r="AB101" s="390" t="s">
        <v>101</v>
      </c>
      <c r="AC101" s="391"/>
      <c r="AD101" s="391"/>
      <c r="AE101" s="391"/>
      <c r="AF101" s="391"/>
      <c r="AG101" s="391"/>
      <c r="AH101" s="391"/>
      <c r="AI101" s="391"/>
      <c r="AJ101" s="391"/>
      <c r="AK101" s="391"/>
      <c r="AL101" s="392"/>
      <c r="AM101" s="390">
        <f>入力シート!AL92</f>
        <v>0</v>
      </c>
      <c r="AN101" s="391"/>
      <c r="AO101" s="391"/>
      <c r="AP101" s="391"/>
      <c r="AQ101" s="392"/>
      <c r="AR101" s="390"/>
      <c r="AS101" s="391"/>
      <c r="AT101" s="391"/>
      <c r="AU101" s="391"/>
      <c r="AV101" s="391"/>
      <c r="AW101" s="391"/>
      <c r="AX101" s="391"/>
      <c r="AY101" s="391"/>
      <c r="AZ101" s="391"/>
      <c r="BA101" s="407"/>
    </row>
    <row r="102" spans="2:53" ht="15" customHeight="1" x14ac:dyDescent="0.2">
      <c r="C102" s="558"/>
      <c r="D102" s="559"/>
      <c r="E102" s="559"/>
      <c r="F102" s="559"/>
      <c r="G102" s="559"/>
      <c r="H102" s="559"/>
      <c r="I102" s="559"/>
      <c r="J102" s="559"/>
      <c r="K102" s="559"/>
      <c r="L102" s="560"/>
      <c r="M102" s="564" t="s">
        <v>312</v>
      </c>
      <c r="N102" s="565"/>
      <c r="O102" s="566"/>
      <c r="P102" s="570">
        <f>入力シート!O93</f>
        <v>0</v>
      </c>
      <c r="Q102" s="571"/>
      <c r="R102" s="572"/>
      <c r="S102" s="576" t="s">
        <v>313</v>
      </c>
      <c r="T102" s="577"/>
      <c r="U102" s="578"/>
      <c r="V102" s="582">
        <f>入力シート!U93</f>
        <v>0</v>
      </c>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4"/>
    </row>
    <row r="103" spans="2:53" ht="15" customHeight="1" x14ac:dyDescent="0.2">
      <c r="C103" s="561"/>
      <c r="D103" s="562"/>
      <c r="E103" s="562"/>
      <c r="F103" s="562"/>
      <c r="G103" s="562"/>
      <c r="H103" s="562"/>
      <c r="I103" s="562"/>
      <c r="J103" s="562"/>
      <c r="K103" s="562"/>
      <c r="L103" s="563"/>
      <c r="M103" s="567"/>
      <c r="N103" s="568"/>
      <c r="O103" s="569"/>
      <c r="P103" s="573"/>
      <c r="Q103" s="574"/>
      <c r="R103" s="575"/>
      <c r="S103" s="579"/>
      <c r="T103" s="580"/>
      <c r="U103" s="581"/>
      <c r="V103" s="585"/>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7"/>
    </row>
    <row r="104" spans="2:53" ht="12.9" customHeight="1" x14ac:dyDescent="0.2">
      <c r="C104" s="555" t="str">
        <f>入力シート!B95</f>
        <v/>
      </c>
      <c r="D104" s="556"/>
      <c r="E104" s="556"/>
      <c r="F104" s="556"/>
      <c r="G104" s="556"/>
      <c r="H104" s="556"/>
      <c r="I104" s="556"/>
      <c r="J104" s="556"/>
      <c r="K104" s="556"/>
      <c r="L104" s="557"/>
      <c r="M104" s="390" t="s">
        <v>100</v>
      </c>
      <c r="N104" s="391"/>
      <c r="O104" s="391"/>
      <c r="P104" s="391"/>
      <c r="Q104" s="391"/>
      <c r="R104" s="391"/>
      <c r="S104" s="391"/>
      <c r="T104" s="391"/>
      <c r="U104" s="391"/>
      <c r="V104" s="391"/>
      <c r="W104" s="392"/>
      <c r="X104" s="390" t="str">
        <f>入力シート!W95</f>
        <v>入所施設支援費</v>
      </c>
      <c r="Y104" s="391"/>
      <c r="Z104" s="391"/>
      <c r="AA104" s="392"/>
      <c r="AB104" s="390" t="s">
        <v>101</v>
      </c>
      <c r="AC104" s="391"/>
      <c r="AD104" s="391"/>
      <c r="AE104" s="391"/>
      <c r="AF104" s="391"/>
      <c r="AG104" s="391"/>
      <c r="AH104" s="391"/>
      <c r="AI104" s="391"/>
      <c r="AJ104" s="391"/>
      <c r="AK104" s="391"/>
      <c r="AL104" s="392"/>
      <c r="AM104" s="390">
        <f>入力シート!AL95</f>
        <v>0</v>
      </c>
      <c r="AN104" s="391"/>
      <c r="AO104" s="391"/>
      <c r="AP104" s="391"/>
      <c r="AQ104" s="392"/>
      <c r="AR104" s="390"/>
      <c r="AS104" s="391"/>
      <c r="AT104" s="391"/>
      <c r="AU104" s="391"/>
      <c r="AV104" s="391"/>
      <c r="AW104" s="391"/>
      <c r="AX104" s="391"/>
      <c r="AY104" s="391"/>
      <c r="AZ104" s="391"/>
      <c r="BA104" s="407"/>
    </row>
    <row r="105" spans="2:53" ht="15" customHeight="1" x14ac:dyDescent="0.2">
      <c r="C105" s="558"/>
      <c r="D105" s="559"/>
      <c r="E105" s="559"/>
      <c r="F105" s="559"/>
      <c r="G105" s="559"/>
      <c r="H105" s="559"/>
      <c r="I105" s="559"/>
      <c r="J105" s="559"/>
      <c r="K105" s="559"/>
      <c r="L105" s="560"/>
      <c r="M105" s="564" t="s">
        <v>312</v>
      </c>
      <c r="N105" s="565"/>
      <c r="O105" s="566"/>
      <c r="P105" s="570">
        <f>入力シート!O96</f>
        <v>0</v>
      </c>
      <c r="Q105" s="571"/>
      <c r="R105" s="572"/>
      <c r="S105" s="576" t="s">
        <v>313</v>
      </c>
      <c r="T105" s="577"/>
      <c r="U105" s="578"/>
      <c r="V105" s="582">
        <f>入力シート!U96</f>
        <v>0</v>
      </c>
      <c r="W105" s="583"/>
      <c r="X105" s="583"/>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4"/>
    </row>
    <row r="106" spans="2:53" ht="15" customHeight="1" x14ac:dyDescent="0.2">
      <c r="C106" s="561"/>
      <c r="D106" s="562"/>
      <c r="E106" s="562"/>
      <c r="F106" s="562"/>
      <c r="G106" s="562"/>
      <c r="H106" s="562"/>
      <c r="I106" s="562"/>
      <c r="J106" s="562"/>
      <c r="K106" s="562"/>
      <c r="L106" s="563"/>
      <c r="M106" s="567"/>
      <c r="N106" s="568"/>
      <c r="O106" s="569"/>
      <c r="P106" s="573"/>
      <c r="Q106" s="574"/>
      <c r="R106" s="575"/>
      <c r="S106" s="579"/>
      <c r="T106" s="580"/>
      <c r="U106" s="581"/>
      <c r="V106" s="585"/>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6"/>
      <c r="AY106" s="586"/>
      <c r="AZ106" s="586"/>
      <c r="BA106" s="587"/>
    </row>
    <row r="107" spans="2:53" ht="12.9" customHeight="1" x14ac:dyDescent="0.2">
      <c r="C107" s="555" t="str">
        <f>入力シート!B98</f>
        <v/>
      </c>
      <c r="D107" s="556"/>
      <c r="E107" s="556"/>
      <c r="F107" s="556"/>
      <c r="G107" s="556"/>
      <c r="H107" s="556"/>
      <c r="I107" s="556"/>
      <c r="J107" s="556"/>
      <c r="K107" s="556"/>
      <c r="L107" s="557"/>
      <c r="M107" s="390" t="s">
        <v>100</v>
      </c>
      <c r="N107" s="391"/>
      <c r="O107" s="391"/>
      <c r="P107" s="391"/>
      <c r="Q107" s="391"/>
      <c r="R107" s="391"/>
      <c r="S107" s="391"/>
      <c r="T107" s="391"/>
      <c r="U107" s="391"/>
      <c r="V107" s="391"/>
      <c r="W107" s="392"/>
      <c r="X107" s="390" t="str">
        <f>入力シート!W98</f>
        <v>入所施設支援費</v>
      </c>
      <c r="Y107" s="391"/>
      <c r="Z107" s="391"/>
      <c r="AA107" s="392"/>
      <c r="AB107" s="390" t="s">
        <v>101</v>
      </c>
      <c r="AC107" s="391"/>
      <c r="AD107" s="391"/>
      <c r="AE107" s="391"/>
      <c r="AF107" s="391"/>
      <c r="AG107" s="391"/>
      <c r="AH107" s="391"/>
      <c r="AI107" s="391"/>
      <c r="AJ107" s="391"/>
      <c r="AK107" s="391"/>
      <c r="AL107" s="392"/>
      <c r="AM107" s="390">
        <f>入力シート!AL98</f>
        <v>0</v>
      </c>
      <c r="AN107" s="391"/>
      <c r="AO107" s="391"/>
      <c r="AP107" s="391"/>
      <c r="AQ107" s="392"/>
      <c r="AR107" s="390"/>
      <c r="AS107" s="391"/>
      <c r="AT107" s="391"/>
      <c r="AU107" s="391"/>
      <c r="AV107" s="391"/>
      <c r="AW107" s="391"/>
      <c r="AX107" s="391"/>
      <c r="AY107" s="391"/>
      <c r="AZ107" s="391"/>
      <c r="BA107" s="407"/>
    </row>
    <row r="108" spans="2:53" ht="15" customHeight="1" x14ac:dyDescent="0.2">
      <c r="C108" s="558"/>
      <c r="D108" s="559"/>
      <c r="E108" s="559"/>
      <c r="F108" s="559"/>
      <c r="G108" s="559"/>
      <c r="H108" s="559"/>
      <c r="I108" s="559"/>
      <c r="J108" s="559"/>
      <c r="K108" s="559"/>
      <c r="L108" s="560"/>
      <c r="M108" s="564" t="s">
        <v>312</v>
      </c>
      <c r="N108" s="565"/>
      <c r="O108" s="566"/>
      <c r="P108" s="570">
        <f>入力シート!O99</f>
        <v>0</v>
      </c>
      <c r="Q108" s="571"/>
      <c r="R108" s="572"/>
      <c r="S108" s="576" t="s">
        <v>313</v>
      </c>
      <c r="T108" s="577"/>
      <c r="U108" s="578"/>
      <c r="V108" s="582">
        <f>入力シート!U99</f>
        <v>0</v>
      </c>
      <c r="W108" s="583"/>
      <c r="X108" s="583"/>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c r="AY108" s="583"/>
      <c r="AZ108" s="583"/>
      <c r="BA108" s="584"/>
    </row>
    <row r="109" spans="2:53" ht="15" customHeight="1" x14ac:dyDescent="0.2">
      <c r="C109" s="561"/>
      <c r="D109" s="562"/>
      <c r="E109" s="562"/>
      <c r="F109" s="562"/>
      <c r="G109" s="562"/>
      <c r="H109" s="562"/>
      <c r="I109" s="562"/>
      <c r="J109" s="562"/>
      <c r="K109" s="562"/>
      <c r="L109" s="563"/>
      <c r="M109" s="567"/>
      <c r="N109" s="568"/>
      <c r="O109" s="569"/>
      <c r="P109" s="573"/>
      <c r="Q109" s="574"/>
      <c r="R109" s="575"/>
      <c r="S109" s="579"/>
      <c r="T109" s="580"/>
      <c r="U109" s="581"/>
      <c r="V109" s="585"/>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7"/>
    </row>
    <row r="110" spans="2:53" s="56" customFormat="1" ht="4.5" customHeight="1" x14ac:dyDescent="0.2">
      <c r="B110" s="54"/>
    </row>
    <row r="111" spans="2:53" s="56" customFormat="1" ht="15" customHeight="1" x14ac:dyDescent="0.2">
      <c r="B111" s="54" t="s">
        <v>366</v>
      </c>
    </row>
    <row r="112" spans="2:53" s="56" customFormat="1" ht="4.5" customHeight="1" thickBot="1" x14ac:dyDescent="0.25">
      <c r="B112" s="54"/>
    </row>
    <row r="113" spans="2:54" s="56" customFormat="1" ht="50.1" customHeight="1" x14ac:dyDescent="0.2">
      <c r="B113" s="54"/>
      <c r="C113" s="662" t="s">
        <v>367</v>
      </c>
      <c r="D113" s="663"/>
      <c r="E113" s="663"/>
      <c r="F113" s="663"/>
      <c r="G113" s="663"/>
      <c r="H113" s="663"/>
      <c r="I113" s="663"/>
      <c r="J113" s="663"/>
      <c r="K113" s="663"/>
      <c r="L113" s="663"/>
      <c r="M113" s="664">
        <f>入力シート!L178</f>
        <v>0</v>
      </c>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4"/>
      <c r="AZ113" s="664"/>
      <c r="BA113" s="665"/>
    </row>
    <row r="114" spans="2:54" s="56" customFormat="1" ht="50.1" customHeight="1" thickBot="1" x14ac:dyDescent="0.25">
      <c r="B114" s="54"/>
      <c r="C114" s="666" t="s">
        <v>368</v>
      </c>
      <c r="D114" s="667"/>
      <c r="E114" s="667"/>
      <c r="F114" s="667"/>
      <c r="G114" s="667"/>
      <c r="H114" s="667"/>
      <c r="I114" s="667"/>
      <c r="J114" s="667"/>
      <c r="K114" s="667"/>
      <c r="L114" s="667"/>
      <c r="M114" s="668">
        <f>入力シート!L179</f>
        <v>0</v>
      </c>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9"/>
    </row>
    <row r="115" spans="2:54" s="56" customFormat="1" ht="6.75" customHeight="1" x14ac:dyDescent="0.2">
      <c r="B115" s="54"/>
    </row>
    <row r="116" spans="2:54" s="56" customFormat="1" ht="15" customHeight="1" x14ac:dyDescent="0.2">
      <c r="B116" s="54" t="s">
        <v>317</v>
      </c>
    </row>
    <row r="117" spans="2:54" s="56" customFormat="1" ht="5.25" customHeight="1" thickBot="1" x14ac:dyDescent="0.25">
      <c r="B117" s="54"/>
    </row>
    <row r="118" spans="2:54" s="56" customFormat="1" ht="15.9" customHeight="1" x14ac:dyDescent="0.2">
      <c r="B118" s="54"/>
      <c r="C118" s="670" t="s">
        <v>318</v>
      </c>
      <c r="D118" s="671"/>
      <c r="E118" s="671"/>
      <c r="F118" s="671"/>
      <c r="G118" s="671"/>
      <c r="H118" s="671"/>
      <c r="I118" s="671"/>
      <c r="J118" s="671"/>
      <c r="K118" s="671"/>
      <c r="L118" s="671"/>
      <c r="M118" s="671"/>
      <c r="N118" s="671"/>
      <c r="O118" s="671"/>
      <c r="P118" s="671"/>
      <c r="Q118" s="671"/>
      <c r="R118" s="671"/>
      <c r="S118" s="671"/>
      <c r="T118" s="671"/>
      <c r="U118" s="671"/>
      <c r="V118" s="671"/>
      <c r="W118" s="672"/>
      <c r="X118" s="671" t="s">
        <v>319</v>
      </c>
      <c r="Y118" s="671"/>
      <c r="Z118" s="671"/>
      <c r="AA118" s="671"/>
      <c r="AB118" s="671"/>
      <c r="AC118" s="671"/>
      <c r="AD118" s="671"/>
      <c r="AE118" s="671"/>
      <c r="AF118" s="671"/>
      <c r="AG118" s="671"/>
      <c r="AH118" s="671"/>
      <c r="AI118" s="671"/>
      <c r="AJ118" s="671"/>
      <c r="AK118" s="671"/>
      <c r="AL118" s="671"/>
      <c r="AM118" s="671"/>
      <c r="AN118" s="671"/>
      <c r="AO118" s="671"/>
      <c r="AP118" s="671"/>
      <c r="AQ118" s="671"/>
      <c r="AR118" s="673"/>
      <c r="AS118" s="670" t="s">
        <v>320</v>
      </c>
      <c r="AT118" s="671"/>
      <c r="AU118" s="671"/>
      <c r="AV118" s="671"/>
      <c r="AW118" s="671"/>
      <c r="AX118" s="671"/>
      <c r="AY118" s="671"/>
      <c r="AZ118" s="671"/>
      <c r="BA118" s="673"/>
      <c r="BB118" s="54"/>
    </row>
    <row r="119" spans="2:54" s="56" customFormat="1" ht="15.9" customHeight="1" thickBot="1" x14ac:dyDescent="0.25">
      <c r="B119" s="54"/>
      <c r="C119" s="674" t="s">
        <v>321</v>
      </c>
      <c r="D119" s="675"/>
      <c r="E119" s="675"/>
      <c r="F119" s="675"/>
      <c r="G119" s="675"/>
      <c r="H119" s="675"/>
      <c r="I119" s="675"/>
      <c r="J119" s="675"/>
      <c r="K119" s="675"/>
      <c r="L119" s="675"/>
      <c r="M119" s="675"/>
      <c r="N119" s="675"/>
      <c r="O119" s="675"/>
      <c r="P119" s="676"/>
      <c r="Q119" s="675" t="s">
        <v>322</v>
      </c>
      <c r="R119" s="675"/>
      <c r="S119" s="675"/>
      <c r="T119" s="675"/>
      <c r="U119" s="675"/>
      <c r="V119" s="675"/>
      <c r="W119" s="676"/>
      <c r="X119" s="675" t="s">
        <v>321</v>
      </c>
      <c r="Y119" s="675"/>
      <c r="Z119" s="675"/>
      <c r="AA119" s="675"/>
      <c r="AB119" s="675"/>
      <c r="AC119" s="675"/>
      <c r="AD119" s="675"/>
      <c r="AE119" s="675"/>
      <c r="AF119" s="675"/>
      <c r="AG119" s="675"/>
      <c r="AH119" s="675"/>
      <c r="AI119" s="675"/>
      <c r="AJ119" s="675"/>
      <c r="AK119" s="676"/>
      <c r="AL119" s="675" t="s">
        <v>322</v>
      </c>
      <c r="AM119" s="675"/>
      <c r="AN119" s="675"/>
      <c r="AO119" s="675"/>
      <c r="AP119" s="675"/>
      <c r="AQ119" s="675"/>
      <c r="AR119" s="677"/>
      <c r="AS119" s="678"/>
      <c r="AT119" s="679"/>
      <c r="AU119" s="679"/>
      <c r="AV119" s="679"/>
      <c r="AW119" s="679"/>
      <c r="AX119" s="679"/>
      <c r="AY119" s="679"/>
      <c r="AZ119" s="679"/>
      <c r="BA119" s="680"/>
      <c r="BB119" s="54"/>
    </row>
    <row r="120" spans="2:54" s="56" customFormat="1" ht="17.100000000000001" customHeight="1" x14ac:dyDescent="0.2">
      <c r="B120" s="54"/>
      <c r="C120" s="692" t="s">
        <v>323</v>
      </c>
      <c r="D120" s="695" t="s">
        <v>324</v>
      </c>
      <c r="E120" s="696"/>
      <c r="F120" s="696"/>
      <c r="G120" s="696"/>
      <c r="H120" s="696"/>
      <c r="I120" s="696"/>
      <c r="J120" s="696"/>
      <c r="K120" s="696"/>
      <c r="L120" s="696"/>
      <c r="M120" s="696"/>
      <c r="N120" s="696"/>
      <c r="O120" s="696"/>
      <c r="P120" s="697"/>
      <c r="Q120" s="698"/>
      <c r="R120" s="698"/>
      <c r="S120" s="698"/>
      <c r="T120" s="698"/>
      <c r="U120" s="698"/>
      <c r="V120" s="698"/>
      <c r="W120" s="699"/>
      <c r="X120" s="696" t="s">
        <v>325</v>
      </c>
      <c r="Y120" s="696"/>
      <c r="Z120" s="696"/>
      <c r="AA120" s="696"/>
      <c r="AB120" s="696"/>
      <c r="AC120" s="696"/>
      <c r="AD120" s="696"/>
      <c r="AE120" s="696"/>
      <c r="AF120" s="696"/>
      <c r="AG120" s="696"/>
      <c r="AH120" s="696"/>
      <c r="AI120" s="696"/>
      <c r="AJ120" s="696"/>
      <c r="AK120" s="697"/>
      <c r="AL120" s="698"/>
      <c r="AM120" s="698"/>
      <c r="AN120" s="698"/>
      <c r="AO120" s="698"/>
      <c r="AP120" s="698"/>
      <c r="AQ120" s="698"/>
      <c r="AR120" s="700"/>
      <c r="AS120" s="681"/>
      <c r="AT120" s="682"/>
      <c r="AU120" s="682"/>
      <c r="AV120" s="682"/>
      <c r="AW120" s="682"/>
      <c r="AX120" s="682"/>
      <c r="AY120" s="682"/>
      <c r="AZ120" s="682"/>
      <c r="BA120" s="683"/>
      <c r="BB120" s="54"/>
    </row>
    <row r="121" spans="2:54" s="56" customFormat="1" ht="17.100000000000001" customHeight="1" x14ac:dyDescent="0.2">
      <c r="B121" s="54"/>
      <c r="C121" s="693"/>
      <c r="D121" s="656" t="s">
        <v>326</v>
      </c>
      <c r="E121" s="653"/>
      <c r="F121" s="653"/>
      <c r="G121" s="653"/>
      <c r="H121" s="653"/>
      <c r="I121" s="653"/>
      <c r="J121" s="653"/>
      <c r="K121" s="653"/>
      <c r="L121" s="653"/>
      <c r="M121" s="653"/>
      <c r="N121" s="653"/>
      <c r="O121" s="653"/>
      <c r="P121" s="657"/>
      <c r="Q121" s="651"/>
      <c r="R121" s="651"/>
      <c r="S121" s="651"/>
      <c r="T121" s="651"/>
      <c r="U121" s="651"/>
      <c r="V121" s="651"/>
      <c r="W121" s="652"/>
      <c r="X121" s="653" t="s">
        <v>327</v>
      </c>
      <c r="Y121" s="653"/>
      <c r="Z121" s="653"/>
      <c r="AA121" s="653"/>
      <c r="AB121" s="653"/>
      <c r="AC121" s="653"/>
      <c r="AD121" s="653"/>
      <c r="AE121" s="653"/>
      <c r="AF121" s="653"/>
      <c r="AG121" s="653"/>
      <c r="AH121" s="653"/>
      <c r="AI121" s="653"/>
      <c r="AJ121" s="653"/>
      <c r="AK121" s="654"/>
      <c r="AL121" s="651"/>
      <c r="AM121" s="651"/>
      <c r="AN121" s="651"/>
      <c r="AO121" s="651"/>
      <c r="AP121" s="651"/>
      <c r="AQ121" s="651"/>
      <c r="AR121" s="655"/>
      <c r="AS121" s="681"/>
      <c r="AT121" s="682"/>
      <c r="AU121" s="682"/>
      <c r="AV121" s="682"/>
      <c r="AW121" s="682"/>
      <c r="AX121" s="682"/>
      <c r="AY121" s="682"/>
      <c r="AZ121" s="682"/>
      <c r="BA121" s="683"/>
      <c r="BB121" s="54"/>
    </row>
    <row r="122" spans="2:54" s="56" customFormat="1" ht="17.100000000000001" customHeight="1" x14ac:dyDescent="0.2">
      <c r="B122" s="54"/>
      <c r="C122" s="693"/>
      <c r="D122" s="656" t="s">
        <v>328</v>
      </c>
      <c r="E122" s="653"/>
      <c r="F122" s="653"/>
      <c r="G122" s="653"/>
      <c r="H122" s="653"/>
      <c r="I122" s="653"/>
      <c r="J122" s="653"/>
      <c r="K122" s="653"/>
      <c r="L122" s="653"/>
      <c r="M122" s="653"/>
      <c r="N122" s="653"/>
      <c r="O122" s="653"/>
      <c r="P122" s="657"/>
      <c r="Q122" s="651"/>
      <c r="R122" s="651"/>
      <c r="S122" s="651"/>
      <c r="T122" s="651"/>
      <c r="U122" s="651"/>
      <c r="V122" s="651"/>
      <c r="W122" s="652"/>
      <c r="X122" s="653" t="s">
        <v>329</v>
      </c>
      <c r="Y122" s="653"/>
      <c r="Z122" s="653"/>
      <c r="AA122" s="653"/>
      <c r="AB122" s="653"/>
      <c r="AC122" s="653"/>
      <c r="AD122" s="653"/>
      <c r="AE122" s="653"/>
      <c r="AF122" s="653"/>
      <c r="AG122" s="653"/>
      <c r="AH122" s="653"/>
      <c r="AI122" s="653"/>
      <c r="AJ122" s="653"/>
      <c r="AK122" s="657"/>
      <c r="AL122" s="651"/>
      <c r="AM122" s="651"/>
      <c r="AN122" s="651"/>
      <c r="AO122" s="651"/>
      <c r="AP122" s="651"/>
      <c r="AQ122" s="651"/>
      <c r="AR122" s="655"/>
      <c r="AS122" s="681"/>
      <c r="AT122" s="682"/>
      <c r="AU122" s="682"/>
      <c r="AV122" s="682"/>
      <c r="AW122" s="682"/>
      <c r="AX122" s="682"/>
      <c r="AY122" s="682"/>
      <c r="AZ122" s="682"/>
      <c r="BA122" s="683"/>
      <c r="BB122" s="54"/>
    </row>
    <row r="123" spans="2:54" s="56" customFormat="1" ht="17.100000000000001" customHeight="1" thickBot="1" x14ac:dyDescent="0.25">
      <c r="B123" s="54"/>
      <c r="C123" s="694"/>
      <c r="D123" s="87"/>
      <c r="E123" s="87"/>
      <c r="F123" s="87"/>
      <c r="G123" s="87"/>
      <c r="H123" s="87"/>
      <c r="I123" s="87"/>
      <c r="J123" s="87"/>
      <c r="K123" s="87"/>
      <c r="L123" s="87"/>
      <c r="M123" s="87"/>
      <c r="N123" s="87"/>
      <c r="O123" s="87"/>
      <c r="P123" s="88"/>
      <c r="Q123" s="687"/>
      <c r="R123" s="687"/>
      <c r="S123" s="687"/>
      <c r="T123" s="687"/>
      <c r="U123" s="687"/>
      <c r="V123" s="687"/>
      <c r="W123" s="688"/>
      <c r="X123" s="689" t="s">
        <v>330</v>
      </c>
      <c r="Y123" s="689"/>
      <c r="Z123" s="689"/>
      <c r="AA123" s="689"/>
      <c r="AB123" s="689"/>
      <c r="AC123" s="689"/>
      <c r="AD123" s="689"/>
      <c r="AE123" s="689"/>
      <c r="AF123" s="689"/>
      <c r="AG123" s="689"/>
      <c r="AH123" s="689"/>
      <c r="AI123" s="689"/>
      <c r="AJ123" s="689"/>
      <c r="AK123" s="690"/>
      <c r="AL123" s="687"/>
      <c r="AM123" s="687"/>
      <c r="AN123" s="687"/>
      <c r="AO123" s="687"/>
      <c r="AP123" s="687"/>
      <c r="AQ123" s="687"/>
      <c r="AR123" s="691"/>
      <c r="AS123" s="681"/>
      <c r="AT123" s="682"/>
      <c r="AU123" s="682"/>
      <c r="AV123" s="682"/>
      <c r="AW123" s="682"/>
      <c r="AX123" s="682"/>
      <c r="AY123" s="682"/>
      <c r="AZ123" s="682"/>
      <c r="BA123" s="683"/>
      <c r="BB123" s="54"/>
    </row>
    <row r="124" spans="2:54" s="56" customFormat="1" ht="17.100000000000001" customHeight="1" x14ac:dyDescent="0.2">
      <c r="B124" s="54"/>
      <c r="C124" s="641" t="s">
        <v>331</v>
      </c>
      <c r="D124" s="644" t="s">
        <v>324</v>
      </c>
      <c r="E124" s="645"/>
      <c r="F124" s="645"/>
      <c r="G124" s="645"/>
      <c r="H124" s="645"/>
      <c r="I124" s="645"/>
      <c r="J124" s="645"/>
      <c r="K124" s="645"/>
      <c r="L124" s="645"/>
      <c r="M124" s="645"/>
      <c r="N124" s="645"/>
      <c r="O124" s="645"/>
      <c r="P124" s="646"/>
      <c r="Q124" s="647">
        <f>X69</f>
        <v>0</v>
      </c>
      <c r="R124" s="647"/>
      <c r="S124" s="647"/>
      <c r="T124" s="647"/>
      <c r="U124" s="647"/>
      <c r="V124" s="647"/>
      <c r="W124" s="648"/>
      <c r="X124" s="645" t="s">
        <v>332</v>
      </c>
      <c r="Y124" s="645"/>
      <c r="Z124" s="645"/>
      <c r="AA124" s="645"/>
      <c r="AB124" s="645"/>
      <c r="AC124" s="645"/>
      <c r="AD124" s="645"/>
      <c r="AE124" s="645"/>
      <c r="AF124" s="645"/>
      <c r="AG124" s="645"/>
      <c r="AH124" s="645"/>
      <c r="AI124" s="645"/>
      <c r="AJ124" s="645"/>
      <c r="AK124" s="646"/>
      <c r="AL124" s="647">
        <f>SUM(M8)</f>
        <v>0</v>
      </c>
      <c r="AM124" s="647"/>
      <c r="AN124" s="647"/>
      <c r="AO124" s="647"/>
      <c r="AP124" s="647"/>
      <c r="AQ124" s="647"/>
      <c r="AR124" s="649"/>
      <c r="AS124" s="681"/>
      <c r="AT124" s="682"/>
      <c r="AU124" s="682"/>
      <c r="AV124" s="682"/>
      <c r="AW124" s="682"/>
      <c r="AX124" s="682"/>
      <c r="AY124" s="682"/>
      <c r="AZ124" s="682"/>
      <c r="BA124" s="683"/>
      <c r="BB124" s="54"/>
    </row>
    <row r="125" spans="2:54" s="56" customFormat="1" ht="17.100000000000001" customHeight="1" x14ac:dyDescent="0.2">
      <c r="B125" s="54"/>
      <c r="C125" s="642"/>
      <c r="D125" s="650" t="s">
        <v>326</v>
      </c>
      <c r="E125" s="632"/>
      <c r="F125" s="632"/>
      <c r="G125" s="632"/>
      <c r="H125" s="632"/>
      <c r="I125" s="632"/>
      <c r="J125" s="632"/>
      <c r="K125" s="632"/>
      <c r="L125" s="632"/>
      <c r="M125" s="632"/>
      <c r="N125" s="632"/>
      <c r="O125" s="632"/>
      <c r="P125" s="633"/>
      <c r="Q125" s="630">
        <f>AB69</f>
        <v>0</v>
      </c>
      <c r="R125" s="630"/>
      <c r="S125" s="630"/>
      <c r="T125" s="630"/>
      <c r="U125" s="630"/>
      <c r="V125" s="630"/>
      <c r="W125" s="631"/>
      <c r="X125" s="632" t="s">
        <v>333</v>
      </c>
      <c r="Y125" s="632"/>
      <c r="Z125" s="632"/>
      <c r="AA125" s="632"/>
      <c r="AB125" s="632"/>
      <c r="AC125" s="632"/>
      <c r="AD125" s="632"/>
      <c r="AE125" s="632"/>
      <c r="AF125" s="632"/>
      <c r="AG125" s="632"/>
      <c r="AH125" s="632"/>
      <c r="AI125" s="632"/>
      <c r="AJ125" s="632"/>
      <c r="AK125" s="633"/>
      <c r="AL125" s="630">
        <f>SUM(M12:P21)</f>
        <v>0</v>
      </c>
      <c r="AM125" s="630"/>
      <c r="AN125" s="630"/>
      <c r="AO125" s="630"/>
      <c r="AP125" s="630"/>
      <c r="AQ125" s="630"/>
      <c r="AR125" s="634"/>
      <c r="AS125" s="681"/>
      <c r="AT125" s="682"/>
      <c r="AU125" s="682"/>
      <c r="AV125" s="682"/>
      <c r="AW125" s="682"/>
      <c r="AX125" s="682"/>
      <c r="AY125" s="682"/>
      <c r="AZ125" s="682"/>
      <c r="BA125" s="683"/>
      <c r="BB125" s="54"/>
    </row>
    <row r="126" spans="2:54" s="56" customFormat="1" ht="17.100000000000001" customHeight="1" x14ac:dyDescent="0.2">
      <c r="B126" s="54"/>
      <c r="C126" s="642"/>
      <c r="D126" s="650" t="s">
        <v>328</v>
      </c>
      <c r="E126" s="632"/>
      <c r="F126" s="632"/>
      <c r="G126" s="632"/>
      <c r="H126" s="632"/>
      <c r="I126" s="632"/>
      <c r="J126" s="632"/>
      <c r="K126" s="632"/>
      <c r="L126" s="632"/>
      <c r="M126" s="632"/>
      <c r="N126" s="632"/>
      <c r="O126" s="632"/>
      <c r="P126" s="633"/>
      <c r="Q126" s="630"/>
      <c r="R126" s="630"/>
      <c r="S126" s="630"/>
      <c r="T126" s="630"/>
      <c r="U126" s="630"/>
      <c r="V126" s="630"/>
      <c r="W126" s="631"/>
      <c r="X126" s="632" t="s">
        <v>329</v>
      </c>
      <c r="Y126" s="632"/>
      <c r="Z126" s="632"/>
      <c r="AA126" s="632"/>
      <c r="AB126" s="632"/>
      <c r="AC126" s="632"/>
      <c r="AD126" s="632"/>
      <c r="AE126" s="632"/>
      <c r="AF126" s="632"/>
      <c r="AG126" s="632"/>
      <c r="AH126" s="632"/>
      <c r="AI126" s="632"/>
      <c r="AJ126" s="632"/>
      <c r="AK126" s="633"/>
      <c r="AL126" s="630">
        <f>SUM(M24:P44)</f>
        <v>0</v>
      </c>
      <c r="AM126" s="630"/>
      <c r="AN126" s="630"/>
      <c r="AO126" s="630"/>
      <c r="AP126" s="630"/>
      <c r="AQ126" s="630"/>
      <c r="AR126" s="634"/>
      <c r="AS126" s="681"/>
      <c r="AT126" s="682"/>
      <c r="AU126" s="682"/>
      <c r="AV126" s="682"/>
      <c r="AW126" s="682"/>
      <c r="AX126" s="682"/>
      <c r="AY126" s="682"/>
      <c r="AZ126" s="682"/>
      <c r="BA126" s="683"/>
      <c r="BB126" s="54"/>
    </row>
    <row r="127" spans="2:54" s="56" customFormat="1" ht="17.100000000000001" customHeight="1" thickBot="1" x14ac:dyDescent="0.25">
      <c r="B127" s="54"/>
      <c r="C127" s="643"/>
      <c r="D127" s="89"/>
      <c r="E127" s="89"/>
      <c r="F127" s="89"/>
      <c r="G127" s="89"/>
      <c r="H127" s="89"/>
      <c r="I127" s="89"/>
      <c r="J127" s="89"/>
      <c r="K127" s="89"/>
      <c r="L127" s="89"/>
      <c r="M127" s="89"/>
      <c r="N127" s="89"/>
      <c r="O127" s="89"/>
      <c r="P127" s="90"/>
      <c r="Q127" s="635"/>
      <c r="R127" s="635"/>
      <c r="S127" s="635"/>
      <c r="T127" s="635"/>
      <c r="U127" s="635"/>
      <c r="V127" s="635"/>
      <c r="W127" s="636"/>
      <c r="X127" s="637" t="s">
        <v>330</v>
      </c>
      <c r="Y127" s="637"/>
      <c r="Z127" s="637"/>
      <c r="AA127" s="637"/>
      <c r="AB127" s="637"/>
      <c r="AC127" s="637"/>
      <c r="AD127" s="637"/>
      <c r="AE127" s="637"/>
      <c r="AF127" s="637"/>
      <c r="AG127" s="637"/>
      <c r="AH127" s="637"/>
      <c r="AI127" s="637"/>
      <c r="AJ127" s="637"/>
      <c r="AK127" s="638"/>
      <c r="AL127" s="639">
        <f>SUM(M47:P67)</f>
        <v>0</v>
      </c>
      <c r="AM127" s="639"/>
      <c r="AN127" s="639"/>
      <c r="AO127" s="639"/>
      <c r="AP127" s="639"/>
      <c r="AQ127" s="639"/>
      <c r="AR127" s="640"/>
      <c r="AS127" s="684"/>
      <c r="AT127" s="685"/>
      <c r="AU127" s="685"/>
      <c r="AV127" s="685"/>
      <c r="AW127" s="685"/>
      <c r="AX127" s="685"/>
      <c r="AY127" s="685"/>
      <c r="AZ127" s="685"/>
      <c r="BA127" s="686"/>
      <c r="BB127" s="54"/>
    </row>
    <row r="128" spans="2:54" s="56" customFormat="1" ht="15.9" customHeight="1" thickBot="1" x14ac:dyDescent="0.25">
      <c r="B128" s="54"/>
      <c r="C128" s="658" t="s">
        <v>334</v>
      </c>
      <c r="D128" s="659"/>
      <c r="E128" s="659"/>
      <c r="F128" s="659"/>
      <c r="G128" s="659"/>
      <c r="H128" s="659"/>
      <c r="I128" s="659"/>
      <c r="J128" s="659"/>
      <c r="K128" s="659"/>
      <c r="L128" s="659"/>
      <c r="M128" s="659"/>
      <c r="N128" s="659"/>
      <c r="O128" s="659"/>
      <c r="P128" s="660"/>
      <c r="Q128" s="639">
        <f>SUM(Q124:W127)</f>
        <v>0</v>
      </c>
      <c r="R128" s="639"/>
      <c r="S128" s="639"/>
      <c r="T128" s="639"/>
      <c r="U128" s="639"/>
      <c r="V128" s="639"/>
      <c r="W128" s="661"/>
      <c r="X128" s="659" t="s">
        <v>335</v>
      </c>
      <c r="Y128" s="659"/>
      <c r="Z128" s="659"/>
      <c r="AA128" s="659"/>
      <c r="AB128" s="659"/>
      <c r="AC128" s="659"/>
      <c r="AD128" s="659"/>
      <c r="AE128" s="659"/>
      <c r="AF128" s="659"/>
      <c r="AG128" s="659"/>
      <c r="AH128" s="659"/>
      <c r="AI128" s="659"/>
      <c r="AJ128" s="659"/>
      <c r="AK128" s="660"/>
      <c r="AL128" s="639">
        <f>SUM(AL124:AR127)</f>
        <v>0</v>
      </c>
      <c r="AM128" s="639"/>
      <c r="AN128" s="639"/>
      <c r="AO128" s="639"/>
      <c r="AP128" s="639"/>
      <c r="AQ128" s="639"/>
      <c r="AR128" s="640"/>
      <c r="AS128" s="639">
        <f>Q128-AL128</f>
        <v>0</v>
      </c>
      <c r="AT128" s="639"/>
      <c r="AU128" s="639"/>
      <c r="AV128" s="639"/>
      <c r="AW128" s="639"/>
      <c r="AX128" s="639"/>
      <c r="AY128" s="639"/>
      <c r="AZ128" s="639"/>
      <c r="BA128" s="640"/>
      <c r="BB128" s="54"/>
    </row>
    <row r="129" spans="2:53" s="57" customFormat="1" ht="5.25" customHeight="1" x14ac:dyDescent="0.2">
      <c r="C129" s="77"/>
      <c r="D129" s="77"/>
      <c r="E129" s="77"/>
      <c r="F129" s="77"/>
      <c r="G129" s="77"/>
      <c r="H129" s="77"/>
      <c r="I129" s="77"/>
      <c r="J129" s="77"/>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row>
    <row r="130" spans="2:53" ht="15" customHeight="1" x14ac:dyDescent="0.2">
      <c r="B130" s="54" t="s">
        <v>336</v>
      </c>
    </row>
    <row r="131" spans="2:53" s="56" customFormat="1" ht="4.5" customHeight="1" thickBot="1" x14ac:dyDescent="0.25">
      <c r="B131" s="54"/>
    </row>
    <row r="132" spans="2:53" ht="15" customHeight="1" x14ac:dyDescent="0.2">
      <c r="C132" s="790" t="s">
        <v>337</v>
      </c>
      <c r="D132" s="791"/>
      <c r="E132" s="791"/>
      <c r="F132" s="791"/>
      <c r="G132" s="791"/>
      <c r="H132" s="791"/>
      <c r="I132" s="791"/>
      <c r="J132" s="854"/>
      <c r="K132" s="855">
        <f>入力シート!K187</f>
        <v>0</v>
      </c>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5"/>
      <c r="AY132" s="855"/>
      <c r="AZ132" s="855"/>
      <c r="BA132" s="856"/>
    </row>
    <row r="133" spans="2:53" ht="15" customHeight="1" thickBot="1" x14ac:dyDescent="0.25">
      <c r="C133" s="842" t="s">
        <v>338</v>
      </c>
      <c r="D133" s="843"/>
      <c r="E133" s="843"/>
      <c r="F133" s="843"/>
      <c r="G133" s="843"/>
      <c r="H133" s="843"/>
      <c r="I133" s="843"/>
      <c r="J133" s="844"/>
      <c r="K133" s="637">
        <f>入力シート!K188</f>
        <v>0</v>
      </c>
      <c r="L133" s="637"/>
      <c r="M133" s="637"/>
      <c r="N133" s="637"/>
      <c r="O133" s="637"/>
      <c r="P133" s="637"/>
      <c r="Q133" s="637"/>
      <c r="R133" s="637"/>
      <c r="S133" s="637"/>
      <c r="T133" s="637"/>
      <c r="U133" s="637"/>
      <c r="V133" s="637"/>
      <c r="W133" s="637"/>
      <c r="X133" s="637"/>
      <c r="Y133" s="637"/>
      <c r="Z133" s="637"/>
      <c r="AA133" s="637"/>
      <c r="AB133" s="637"/>
      <c r="AC133" s="637"/>
      <c r="AD133" s="637"/>
      <c r="AE133" s="637"/>
      <c r="AF133" s="637"/>
      <c r="AG133" s="637"/>
      <c r="AH133" s="637"/>
      <c r="AI133" s="637"/>
      <c r="AJ133" s="637"/>
      <c r="AK133" s="637"/>
      <c r="AL133" s="637"/>
      <c r="AM133" s="637"/>
      <c r="AN133" s="637"/>
      <c r="AO133" s="637"/>
      <c r="AP133" s="637"/>
      <c r="AQ133" s="637"/>
      <c r="AR133" s="637"/>
      <c r="AS133" s="637"/>
      <c r="AT133" s="637"/>
      <c r="AU133" s="637"/>
      <c r="AV133" s="637"/>
      <c r="AW133" s="637"/>
      <c r="AX133" s="637"/>
      <c r="AY133" s="637"/>
      <c r="AZ133" s="637"/>
      <c r="BA133" s="849"/>
    </row>
    <row r="134" spans="2:53" ht="15" customHeight="1" x14ac:dyDescent="0.2">
      <c r="C134" s="850"/>
      <c r="D134" s="851"/>
      <c r="E134" s="851"/>
      <c r="F134" s="851"/>
      <c r="G134" s="851"/>
      <c r="H134" s="851"/>
      <c r="I134" s="851"/>
      <c r="J134" s="852"/>
      <c r="K134" s="790" t="s">
        <v>339</v>
      </c>
      <c r="L134" s="791"/>
      <c r="M134" s="791"/>
      <c r="N134" s="791"/>
      <c r="O134" s="791"/>
      <c r="P134" s="791"/>
      <c r="Q134" s="791"/>
      <c r="R134" s="792"/>
      <c r="S134" s="853" t="s">
        <v>340</v>
      </c>
      <c r="T134" s="791"/>
      <c r="U134" s="791"/>
      <c r="V134" s="791"/>
      <c r="W134" s="792"/>
      <c r="X134" s="853" t="s">
        <v>341</v>
      </c>
      <c r="Y134" s="791"/>
      <c r="Z134" s="791"/>
      <c r="AA134" s="791"/>
      <c r="AB134" s="792"/>
      <c r="AC134" s="853" t="s">
        <v>342</v>
      </c>
      <c r="AD134" s="791"/>
      <c r="AE134" s="791"/>
      <c r="AF134" s="791"/>
      <c r="AG134" s="791"/>
      <c r="AH134" s="791"/>
      <c r="AI134" s="791"/>
      <c r="AJ134" s="792"/>
      <c r="AK134" s="853" t="s">
        <v>343</v>
      </c>
      <c r="AL134" s="791"/>
      <c r="AM134" s="791"/>
      <c r="AN134" s="791"/>
      <c r="AO134" s="792"/>
      <c r="AP134" s="853" t="s">
        <v>344</v>
      </c>
      <c r="AQ134" s="791"/>
      <c r="AR134" s="791"/>
      <c r="AS134" s="791"/>
      <c r="AT134" s="792"/>
      <c r="AU134" s="791" t="s">
        <v>345</v>
      </c>
      <c r="AV134" s="791"/>
      <c r="AW134" s="791"/>
      <c r="AX134" s="791"/>
      <c r="AY134" s="791"/>
      <c r="AZ134" s="791"/>
      <c r="BA134" s="854"/>
    </row>
    <row r="135" spans="2:53" ht="15" customHeight="1" x14ac:dyDescent="0.2">
      <c r="C135" s="796" t="s">
        <v>346</v>
      </c>
      <c r="D135" s="221"/>
      <c r="E135" s="221"/>
      <c r="F135" s="221"/>
      <c r="G135" s="221"/>
      <c r="H135" s="221"/>
      <c r="I135" s="221"/>
      <c r="J135" s="229"/>
      <c r="K135" s="796">
        <f>入力シート!K190</f>
        <v>0</v>
      </c>
      <c r="L135" s="221"/>
      <c r="M135" s="221"/>
      <c r="N135" s="221"/>
      <c r="O135" s="221"/>
      <c r="P135" s="221"/>
      <c r="Q135" s="221"/>
      <c r="R135" s="222"/>
      <c r="S135" s="220">
        <f>入力シート!S190</f>
        <v>0</v>
      </c>
      <c r="T135" s="221"/>
      <c r="U135" s="221"/>
      <c r="V135" s="221"/>
      <c r="W135" s="222"/>
      <c r="X135" s="220">
        <f>入力シート!X190</f>
        <v>0</v>
      </c>
      <c r="Y135" s="221"/>
      <c r="Z135" s="221"/>
      <c r="AA135" s="221"/>
      <c r="AB135" s="222"/>
      <c r="AC135" s="220">
        <f>入力シート!AC190</f>
        <v>0</v>
      </c>
      <c r="AD135" s="221"/>
      <c r="AE135" s="221"/>
      <c r="AF135" s="221"/>
      <c r="AG135" s="221"/>
      <c r="AH135" s="221"/>
      <c r="AI135" s="221"/>
      <c r="AJ135" s="222"/>
      <c r="AK135" s="390">
        <f>入力シート!AK190</f>
        <v>0</v>
      </c>
      <c r="AL135" s="391"/>
      <c r="AM135" s="391"/>
      <c r="AN135" s="391"/>
      <c r="AO135" s="392"/>
      <c r="AP135" s="390">
        <f>入力シート!AP190</f>
        <v>0</v>
      </c>
      <c r="AQ135" s="391"/>
      <c r="AR135" s="391"/>
      <c r="AS135" s="391"/>
      <c r="AT135" s="392"/>
      <c r="AU135" s="391">
        <f>入力シート!AU190</f>
        <v>0</v>
      </c>
      <c r="AV135" s="391"/>
      <c r="AW135" s="391"/>
      <c r="AX135" s="391"/>
      <c r="AY135" s="391"/>
      <c r="AZ135" s="391"/>
      <c r="BA135" s="407"/>
    </row>
    <row r="136" spans="2:53" ht="15" customHeight="1" thickBot="1" x14ac:dyDescent="0.25">
      <c r="C136" s="842" t="s">
        <v>347</v>
      </c>
      <c r="D136" s="843"/>
      <c r="E136" s="843"/>
      <c r="F136" s="843"/>
      <c r="G136" s="843"/>
      <c r="H136" s="843"/>
      <c r="I136" s="843"/>
      <c r="J136" s="844"/>
      <c r="K136" s="845">
        <f>入力シート!K191</f>
        <v>0</v>
      </c>
      <c r="L136" s="846"/>
      <c r="M136" s="846"/>
      <c r="N136" s="846"/>
      <c r="O136" s="846"/>
      <c r="P136" s="846"/>
      <c r="Q136" s="846"/>
      <c r="R136" s="847"/>
      <c r="S136" s="848">
        <f>入力シート!S191</f>
        <v>0</v>
      </c>
      <c r="T136" s="846"/>
      <c r="U136" s="846"/>
      <c r="V136" s="846"/>
      <c r="W136" s="847"/>
      <c r="X136" s="848">
        <f>入力シート!X191</f>
        <v>0</v>
      </c>
      <c r="Y136" s="846"/>
      <c r="Z136" s="846"/>
      <c r="AA136" s="846"/>
      <c r="AB136" s="847"/>
      <c r="AC136" s="848">
        <f>入力シート!AC191</f>
        <v>0</v>
      </c>
      <c r="AD136" s="846"/>
      <c r="AE136" s="846"/>
      <c r="AF136" s="846"/>
      <c r="AG136" s="846"/>
      <c r="AH136" s="846"/>
      <c r="AI136" s="846"/>
      <c r="AJ136" s="847"/>
      <c r="AK136" s="615">
        <f>入力シート!AK191</f>
        <v>0</v>
      </c>
      <c r="AL136" s="613"/>
      <c r="AM136" s="613"/>
      <c r="AN136" s="613"/>
      <c r="AO136" s="614"/>
      <c r="AP136" s="615">
        <f>入力シート!AP191</f>
        <v>0</v>
      </c>
      <c r="AQ136" s="613"/>
      <c r="AR136" s="613"/>
      <c r="AS136" s="613"/>
      <c r="AT136" s="614"/>
      <c r="AU136" s="613">
        <f>入力シート!AU191</f>
        <v>0</v>
      </c>
      <c r="AV136" s="613"/>
      <c r="AW136" s="613"/>
      <c r="AX136" s="613"/>
      <c r="AY136" s="613"/>
      <c r="AZ136" s="613"/>
      <c r="BA136" s="616"/>
    </row>
  </sheetData>
  <sheetProtection sheet="1" objects="1" scenarios="1" selectLockedCells="1" selectUnlockedCells="1"/>
  <mergeCells count="688">
    <mergeCell ref="X61:AA61"/>
    <mergeCell ref="AB61:AE61"/>
    <mergeCell ref="AK61:AN61"/>
    <mergeCell ref="AP61:AS61"/>
    <mergeCell ref="D64:L64"/>
    <mergeCell ref="M64:P64"/>
    <mergeCell ref="Q64:W64"/>
    <mergeCell ref="X64:AA64"/>
    <mergeCell ref="AB64:AE64"/>
    <mergeCell ref="AK64:AN64"/>
    <mergeCell ref="AP64:AS64"/>
    <mergeCell ref="D61:L61"/>
    <mergeCell ref="M61:P61"/>
    <mergeCell ref="Q61:W61"/>
    <mergeCell ref="D62:L62"/>
    <mergeCell ref="M62:P62"/>
    <mergeCell ref="Q62:W62"/>
    <mergeCell ref="X62:AA62"/>
    <mergeCell ref="AB62:AE62"/>
    <mergeCell ref="AK62:AN62"/>
    <mergeCell ref="AP62:AS62"/>
    <mergeCell ref="D63:L63"/>
    <mergeCell ref="M63:P63"/>
    <mergeCell ref="Q63:W63"/>
    <mergeCell ref="D59:L59"/>
    <mergeCell ref="M59:P59"/>
    <mergeCell ref="Q59:W59"/>
    <mergeCell ref="X59:AA59"/>
    <mergeCell ref="AB59:AE59"/>
    <mergeCell ref="AK59:AN59"/>
    <mergeCell ref="AP59:AS59"/>
    <mergeCell ref="D60:L60"/>
    <mergeCell ref="M60:P60"/>
    <mergeCell ref="Q60:W60"/>
    <mergeCell ref="X60:AA60"/>
    <mergeCell ref="AB60:AE60"/>
    <mergeCell ref="AK60:AN60"/>
    <mergeCell ref="AP60:AS60"/>
    <mergeCell ref="X63:AA63"/>
    <mergeCell ref="AB63:AE63"/>
    <mergeCell ref="AK63:AN63"/>
    <mergeCell ref="AP63:AS63"/>
    <mergeCell ref="D50:L50"/>
    <mergeCell ref="M50:P50"/>
    <mergeCell ref="Q50:W50"/>
    <mergeCell ref="X50:AA50"/>
    <mergeCell ref="AB50:AE50"/>
    <mergeCell ref="AK50:AQ50"/>
    <mergeCell ref="AS50:AV50"/>
    <mergeCell ref="M53:P53"/>
    <mergeCell ref="Q53:W53"/>
    <mergeCell ref="X53:AA53"/>
    <mergeCell ref="AB53:AE53"/>
    <mergeCell ref="AK53:AQ53"/>
    <mergeCell ref="AS53:AV53"/>
    <mergeCell ref="AS56:AV56"/>
    <mergeCell ref="AK58:AN58"/>
    <mergeCell ref="AO58:AO67"/>
    <mergeCell ref="AP58:AS58"/>
    <mergeCell ref="D65:L65"/>
    <mergeCell ref="M65:P65"/>
    <mergeCell ref="Q65:W65"/>
    <mergeCell ref="AX50:BA50"/>
    <mergeCell ref="D51:L51"/>
    <mergeCell ref="M51:P51"/>
    <mergeCell ref="Q51:W51"/>
    <mergeCell ref="X51:AA51"/>
    <mergeCell ref="AB51:AE51"/>
    <mergeCell ref="AK51:AQ51"/>
    <mergeCell ref="AS51:AV51"/>
    <mergeCell ref="AX51:BA51"/>
    <mergeCell ref="D48:L48"/>
    <mergeCell ref="M48:P48"/>
    <mergeCell ref="Q48:W48"/>
    <mergeCell ref="X48:AA48"/>
    <mergeCell ref="AB48:AE48"/>
    <mergeCell ref="AK48:AQ48"/>
    <mergeCell ref="AS48:AV48"/>
    <mergeCell ref="AX48:BA48"/>
    <mergeCell ref="D49:L49"/>
    <mergeCell ref="M49:P49"/>
    <mergeCell ref="Q49:W49"/>
    <mergeCell ref="X49:AA49"/>
    <mergeCell ref="AB49:AE49"/>
    <mergeCell ref="AK49:AQ49"/>
    <mergeCell ref="AS49:AV49"/>
    <mergeCell ref="AX49:BA49"/>
    <mergeCell ref="D18:L18"/>
    <mergeCell ref="B1:E1"/>
    <mergeCell ref="C6:W6"/>
    <mergeCell ref="X6:AI6"/>
    <mergeCell ref="AJ6:BA7"/>
    <mergeCell ref="C7:L7"/>
    <mergeCell ref="M7:P7"/>
    <mergeCell ref="Q7:W7"/>
    <mergeCell ref="X7:AA7"/>
    <mergeCell ref="AB7:AE7"/>
    <mergeCell ref="AF7:AI7"/>
    <mergeCell ref="B2:BB2"/>
    <mergeCell ref="AJ8:AM8"/>
    <mergeCell ref="AN8:BA8"/>
    <mergeCell ref="D9:L9"/>
    <mergeCell ref="M9:P9"/>
    <mergeCell ref="Q9:W9"/>
    <mergeCell ref="X9:AA9"/>
    <mergeCell ref="AB9:AE9"/>
    <mergeCell ref="AJ9:AM9"/>
    <mergeCell ref="AN9:AR9"/>
    <mergeCell ref="AS9:AW9"/>
    <mergeCell ref="C8:L8"/>
    <mergeCell ref="M8:P8"/>
    <mergeCell ref="Q8:W8"/>
    <mergeCell ref="X8:AA8"/>
    <mergeCell ref="AB8:AE8"/>
    <mergeCell ref="AF8:AI68"/>
    <mergeCell ref="C11:L11"/>
    <mergeCell ref="M11:P11"/>
    <mergeCell ref="Q11:W11"/>
    <mergeCell ref="X11:AA11"/>
    <mergeCell ref="AB11:AE11"/>
    <mergeCell ref="D14:L14"/>
    <mergeCell ref="M14:P14"/>
    <mergeCell ref="Q14:T14"/>
    <mergeCell ref="M18:P18"/>
    <mergeCell ref="Q18:T18"/>
    <mergeCell ref="V18:W18"/>
    <mergeCell ref="X18:AA18"/>
    <mergeCell ref="AB18:AE18"/>
    <mergeCell ref="D24:L24"/>
    <mergeCell ref="M24:P24"/>
    <mergeCell ref="Q24:T24"/>
    <mergeCell ref="V24:W24"/>
    <mergeCell ref="X24:AA24"/>
    <mergeCell ref="AB24:AE24"/>
    <mergeCell ref="M26:P26"/>
    <mergeCell ref="AJ11:AM11"/>
    <mergeCell ref="AN11:AR11"/>
    <mergeCell ref="AS11:AW11"/>
    <mergeCell ref="AX11:BA11"/>
    <mergeCell ref="AX9:BA9"/>
    <mergeCell ref="D10:L10"/>
    <mergeCell ref="M10:P10"/>
    <mergeCell ref="Q10:W10"/>
    <mergeCell ref="X10:AA10"/>
    <mergeCell ref="AB10:AE10"/>
    <mergeCell ref="AJ10:AM10"/>
    <mergeCell ref="AN10:AR10"/>
    <mergeCell ref="AS10:AW10"/>
    <mergeCell ref="AX10:BA10"/>
    <mergeCell ref="AJ12:AM12"/>
    <mergeCell ref="AN12:AR12"/>
    <mergeCell ref="AS12:AW12"/>
    <mergeCell ref="AX12:BA12"/>
    <mergeCell ref="D13:L13"/>
    <mergeCell ref="M13:P13"/>
    <mergeCell ref="Q13:T13"/>
    <mergeCell ref="V13:W13"/>
    <mergeCell ref="X13:AA13"/>
    <mergeCell ref="AB13:AE13"/>
    <mergeCell ref="D12:L12"/>
    <mergeCell ref="M12:P12"/>
    <mergeCell ref="Q12:T12"/>
    <mergeCell ref="V12:W12"/>
    <mergeCell ref="X12:AA12"/>
    <mergeCell ref="AB12:AE12"/>
    <mergeCell ref="AJ13:AM13"/>
    <mergeCell ref="AN13:AR13"/>
    <mergeCell ref="AS13:AW13"/>
    <mergeCell ref="AX13:BA13"/>
    <mergeCell ref="AJ14:AM14"/>
    <mergeCell ref="AN14:AR14"/>
    <mergeCell ref="AS14:AW14"/>
    <mergeCell ref="AX14:BA14"/>
    <mergeCell ref="D15:L15"/>
    <mergeCell ref="M15:P15"/>
    <mergeCell ref="Q15:T15"/>
    <mergeCell ref="V15:W15"/>
    <mergeCell ref="X15:AA15"/>
    <mergeCell ref="AB15:AE15"/>
    <mergeCell ref="AJ15:AM15"/>
    <mergeCell ref="AN15:AR15"/>
    <mergeCell ref="AS15:AW15"/>
    <mergeCell ref="AX15:BA15"/>
    <mergeCell ref="V14:W14"/>
    <mergeCell ref="X14:AA14"/>
    <mergeCell ref="AB14:AE14"/>
    <mergeCell ref="AJ16:AM16"/>
    <mergeCell ref="AN16:AR16"/>
    <mergeCell ref="AS16:AW16"/>
    <mergeCell ref="AX16:BA16"/>
    <mergeCell ref="D17:L17"/>
    <mergeCell ref="M17:P17"/>
    <mergeCell ref="Q17:T17"/>
    <mergeCell ref="V17:W17"/>
    <mergeCell ref="X17:AA17"/>
    <mergeCell ref="AB17:AE17"/>
    <mergeCell ref="AJ17:AM17"/>
    <mergeCell ref="AN17:AR17"/>
    <mergeCell ref="AS17:AW17"/>
    <mergeCell ref="AX17:BA17"/>
    <mergeCell ref="D16:L16"/>
    <mergeCell ref="M16:P16"/>
    <mergeCell ref="Q16:T16"/>
    <mergeCell ref="V16:W16"/>
    <mergeCell ref="X16:AA16"/>
    <mergeCell ref="AB16:AE16"/>
    <mergeCell ref="AJ18:AM18"/>
    <mergeCell ref="AN18:AR18"/>
    <mergeCell ref="AS18:AW18"/>
    <mergeCell ref="AX18:BA18"/>
    <mergeCell ref="AX19:BA19"/>
    <mergeCell ref="D20:L20"/>
    <mergeCell ref="M20:P20"/>
    <mergeCell ref="Q20:T20"/>
    <mergeCell ref="V20:W20"/>
    <mergeCell ref="X20:AA20"/>
    <mergeCell ref="AB20:AE20"/>
    <mergeCell ref="AJ20:AM20"/>
    <mergeCell ref="AN20:AR20"/>
    <mergeCell ref="AS20:AW20"/>
    <mergeCell ref="AX20:BA20"/>
    <mergeCell ref="D19:L19"/>
    <mergeCell ref="M19:P19"/>
    <mergeCell ref="Q19:T19"/>
    <mergeCell ref="V19:W19"/>
    <mergeCell ref="X19:AA19"/>
    <mergeCell ref="AB19:AE19"/>
    <mergeCell ref="AJ19:AM19"/>
    <mergeCell ref="AN19:AR19"/>
    <mergeCell ref="AS19:AW19"/>
    <mergeCell ref="AX21:BA21"/>
    <mergeCell ref="C22:L22"/>
    <mergeCell ref="M22:P22"/>
    <mergeCell ref="Q22:T22"/>
    <mergeCell ref="V22:W22"/>
    <mergeCell ref="X22:AA22"/>
    <mergeCell ref="AB22:AE22"/>
    <mergeCell ref="AJ22:AM22"/>
    <mergeCell ref="AN22:AR22"/>
    <mergeCell ref="AS22:AW22"/>
    <mergeCell ref="AX22:BA22"/>
    <mergeCell ref="D21:L21"/>
    <mergeCell ref="M21:P21"/>
    <mergeCell ref="Q21:T21"/>
    <mergeCell ref="V21:W21"/>
    <mergeCell ref="X21:AA21"/>
    <mergeCell ref="AB21:AE21"/>
    <mergeCell ref="AJ21:AM21"/>
    <mergeCell ref="AN21:AR21"/>
    <mergeCell ref="AS21:AW21"/>
    <mergeCell ref="Q26:T26"/>
    <mergeCell ref="V26:W26"/>
    <mergeCell ref="X26:AA26"/>
    <mergeCell ref="AB26:AE26"/>
    <mergeCell ref="AL26:BA26"/>
    <mergeCell ref="AJ24:AK33"/>
    <mergeCell ref="AL24:BA24"/>
    <mergeCell ref="D25:L25"/>
    <mergeCell ref="M25:P25"/>
    <mergeCell ref="Q25:T25"/>
    <mergeCell ref="V25:W25"/>
    <mergeCell ref="X25:AA25"/>
    <mergeCell ref="AB25:AE25"/>
    <mergeCell ref="AL25:BA25"/>
    <mergeCell ref="D26:L26"/>
    <mergeCell ref="AL27:BA27"/>
    <mergeCell ref="D28:L28"/>
    <mergeCell ref="M28:P28"/>
    <mergeCell ref="Q28:T28"/>
    <mergeCell ref="V28:W28"/>
    <mergeCell ref="X28:AA28"/>
    <mergeCell ref="AB28:AE28"/>
    <mergeCell ref="AL28:BA28"/>
    <mergeCell ref="D27:L27"/>
    <mergeCell ref="M27:P27"/>
    <mergeCell ref="Q27:T27"/>
    <mergeCell ref="V27:W27"/>
    <mergeCell ref="X27:AA27"/>
    <mergeCell ref="AB27:AE27"/>
    <mergeCell ref="AL29:BA29"/>
    <mergeCell ref="D30:L30"/>
    <mergeCell ref="M30:P30"/>
    <mergeCell ref="Q30:T30"/>
    <mergeCell ref="V30:W30"/>
    <mergeCell ref="X30:AA30"/>
    <mergeCell ref="AB30:AE30"/>
    <mergeCell ref="AL30:BA30"/>
    <mergeCell ref="D29:L29"/>
    <mergeCell ref="M29:P29"/>
    <mergeCell ref="Q29:T29"/>
    <mergeCell ref="V29:W29"/>
    <mergeCell ref="X29:AA29"/>
    <mergeCell ref="AB29:AE29"/>
    <mergeCell ref="AL31:BA31"/>
    <mergeCell ref="D32:L32"/>
    <mergeCell ref="M32:P32"/>
    <mergeCell ref="Q32:T32"/>
    <mergeCell ref="V32:W32"/>
    <mergeCell ref="X32:AA32"/>
    <mergeCell ref="AB32:AE32"/>
    <mergeCell ref="AL32:BA32"/>
    <mergeCell ref="D31:L31"/>
    <mergeCell ref="M31:P31"/>
    <mergeCell ref="Q31:T31"/>
    <mergeCell ref="V31:W31"/>
    <mergeCell ref="X31:AA31"/>
    <mergeCell ref="AB31:AE31"/>
    <mergeCell ref="AL33:BA33"/>
    <mergeCell ref="D34:L34"/>
    <mergeCell ref="M34:P34"/>
    <mergeCell ref="Q34:T34"/>
    <mergeCell ref="V34:W34"/>
    <mergeCell ref="X34:AA34"/>
    <mergeCell ref="AB34:AE34"/>
    <mergeCell ref="AL34:BA34"/>
    <mergeCell ref="D33:L33"/>
    <mergeCell ref="M33:P33"/>
    <mergeCell ref="Q33:T33"/>
    <mergeCell ref="V33:W33"/>
    <mergeCell ref="X33:AA33"/>
    <mergeCell ref="AB33:AE33"/>
    <mergeCell ref="M37:P37"/>
    <mergeCell ref="Q37:T37"/>
    <mergeCell ref="V37:W37"/>
    <mergeCell ref="X37:AA37"/>
    <mergeCell ref="AB37:AE37"/>
    <mergeCell ref="AL37:BA37"/>
    <mergeCell ref="AJ35:AK44"/>
    <mergeCell ref="AL35:BA35"/>
    <mergeCell ref="D36:L36"/>
    <mergeCell ref="M36:P36"/>
    <mergeCell ref="Q36:T36"/>
    <mergeCell ref="V36:W36"/>
    <mergeCell ref="X36:AA36"/>
    <mergeCell ref="AB36:AE36"/>
    <mergeCell ref="AL36:BA36"/>
    <mergeCell ref="D37:L37"/>
    <mergeCell ref="D35:L35"/>
    <mergeCell ref="M35:P35"/>
    <mergeCell ref="Q35:T35"/>
    <mergeCell ref="V35:W35"/>
    <mergeCell ref="X35:AA35"/>
    <mergeCell ref="AB35:AE35"/>
    <mergeCell ref="AL38:BA38"/>
    <mergeCell ref="D39:L39"/>
    <mergeCell ref="M39:P39"/>
    <mergeCell ref="Q39:T39"/>
    <mergeCell ref="V39:W39"/>
    <mergeCell ref="X39:AA39"/>
    <mergeCell ref="AB39:AE39"/>
    <mergeCell ref="AL39:BA39"/>
    <mergeCell ref="D38:L38"/>
    <mergeCell ref="M38:P38"/>
    <mergeCell ref="Q38:T38"/>
    <mergeCell ref="V38:W38"/>
    <mergeCell ref="X38:AA38"/>
    <mergeCell ref="AB38:AE38"/>
    <mergeCell ref="AL40:BA40"/>
    <mergeCell ref="D41:L41"/>
    <mergeCell ref="M41:P41"/>
    <mergeCell ref="Q41:T41"/>
    <mergeCell ref="V41:W41"/>
    <mergeCell ref="X41:AA41"/>
    <mergeCell ref="AB41:AE41"/>
    <mergeCell ref="AL41:BA41"/>
    <mergeCell ref="D40:L40"/>
    <mergeCell ref="M40:P40"/>
    <mergeCell ref="Q40:T40"/>
    <mergeCell ref="V40:W40"/>
    <mergeCell ref="X40:AA40"/>
    <mergeCell ref="AB40:AE40"/>
    <mergeCell ref="AL42:BA42"/>
    <mergeCell ref="D43:L43"/>
    <mergeCell ref="M43:P43"/>
    <mergeCell ref="Q43:T43"/>
    <mergeCell ref="V43:W43"/>
    <mergeCell ref="X43:AA43"/>
    <mergeCell ref="AB43:AE43"/>
    <mergeCell ref="AL43:BA43"/>
    <mergeCell ref="D42:L42"/>
    <mergeCell ref="M42:P42"/>
    <mergeCell ref="Q42:T42"/>
    <mergeCell ref="V42:W42"/>
    <mergeCell ref="X42:AA42"/>
    <mergeCell ref="AB42:AE42"/>
    <mergeCell ref="AL44:BA44"/>
    <mergeCell ref="C45:L45"/>
    <mergeCell ref="M45:P45"/>
    <mergeCell ref="Q45:T45"/>
    <mergeCell ref="V45:W45"/>
    <mergeCell ref="X45:AA45"/>
    <mergeCell ref="AB45:AE45"/>
    <mergeCell ref="AJ45:AM45"/>
    <mergeCell ref="AN45:AR45"/>
    <mergeCell ref="AS45:AW45"/>
    <mergeCell ref="D44:L44"/>
    <mergeCell ref="M44:P44"/>
    <mergeCell ref="Q44:T44"/>
    <mergeCell ref="V44:W44"/>
    <mergeCell ref="X44:AA44"/>
    <mergeCell ref="AB44:AE44"/>
    <mergeCell ref="AX45:BA45"/>
    <mergeCell ref="D46:L46"/>
    <mergeCell ref="M46:P46"/>
    <mergeCell ref="Q46:W46"/>
    <mergeCell ref="X46:AA46"/>
    <mergeCell ref="AB46:AE46"/>
    <mergeCell ref="AJ46:AM46"/>
    <mergeCell ref="AN46:AR46"/>
    <mergeCell ref="AS46:AW46"/>
    <mergeCell ref="AX46:BA46"/>
    <mergeCell ref="AK47:AQ47"/>
    <mergeCell ref="AR47:AR56"/>
    <mergeCell ref="AS47:AV47"/>
    <mergeCell ref="AW47:AW56"/>
    <mergeCell ref="AX47:BA47"/>
    <mergeCell ref="D52:L52"/>
    <mergeCell ref="M52:P52"/>
    <mergeCell ref="Q52:W52"/>
    <mergeCell ref="X52:AA52"/>
    <mergeCell ref="AB52:AE52"/>
    <mergeCell ref="D47:L47"/>
    <mergeCell ref="M47:P47"/>
    <mergeCell ref="Q47:W47"/>
    <mergeCell ref="X47:AA47"/>
    <mergeCell ref="AB47:AE47"/>
    <mergeCell ref="AJ47:AJ56"/>
    <mergeCell ref="D55:L55"/>
    <mergeCell ref="M55:P55"/>
    <mergeCell ref="Q55:W55"/>
    <mergeCell ref="X55:AA55"/>
    <mergeCell ref="AK52:AQ52"/>
    <mergeCell ref="AS52:AV52"/>
    <mergeCell ref="AX52:BA52"/>
    <mergeCell ref="D53:L53"/>
    <mergeCell ref="AX53:BA53"/>
    <mergeCell ref="D54:L54"/>
    <mergeCell ref="M54:P54"/>
    <mergeCell ref="Q54:W54"/>
    <mergeCell ref="X54:AA54"/>
    <mergeCell ref="AB54:AE54"/>
    <mergeCell ref="AK54:AQ54"/>
    <mergeCell ref="AS54:AV54"/>
    <mergeCell ref="AX54:BA54"/>
    <mergeCell ref="AX56:BA56"/>
    <mergeCell ref="D57:L57"/>
    <mergeCell ref="M57:P57"/>
    <mergeCell ref="Q57:W57"/>
    <mergeCell ref="X57:AA57"/>
    <mergeCell ref="AB57:AE57"/>
    <mergeCell ref="AB55:AE55"/>
    <mergeCell ref="AK55:AQ55"/>
    <mergeCell ref="AS55:AV55"/>
    <mergeCell ref="AX55:BA55"/>
    <mergeCell ref="D56:L56"/>
    <mergeCell ref="M56:P56"/>
    <mergeCell ref="Q56:W56"/>
    <mergeCell ref="X56:AA56"/>
    <mergeCell ref="AB56:AE56"/>
    <mergeCell ref="AK56:AQ56"/>
    <mergeCell ref="X65:AA65"/>
    <mergeCell ref="AB65:AE65"/>
    <mergeCell ref="AK65:AN65"/>
    <mergeCell ref="AP65:AS65"/>
    <mergeCell ref="D58:L58"/>
    <mergeCell ref="M58:P58"/>
    <mergeCell ref="Q58:W58"/>
    <mergeCell ref="X58:AA58"/>
    <mergeCell ref="AB58:AE58"/>
    <mergeCell ref="AJ58:AJ67"/>
    <mergeCell ref="D66:L66"/>
    <mergeCell ref="M66:P66"/>
    <mergeCell ref="Q66:W66"/>
    <mergeCell ref="X66:AA66"/>
    <mergeCell ref="AB66:AE66"/>
    <mergeCell ref="AK66:AN66"/>
    <mergeCell ref="AP66:AS66"/>
    <mergeCell ref="D67:L67"/>
    <mergeCell ref="M67:P67"/>
    <mergeCell ref="Q67:W67"/>
    <mergeCell ref="X67:AA67"/>
    <mergeCell ref="AB67:AE67"/>
    <mergeCell ref="AK67:AN67"/>
    <mergeCell ref="AP67:AS67"/>
    <mergeCell ref="AF69:AI69"/>
    <mergeCell ref="AJ69:BA69"/>
    <mergeCell ref="X71:AA71"/>
    <mergeCell ref="AB71:AC71"/>
    <mergeCell ref="AF71:AI71"/>
    <mergeCell ref="AJ71:AK71"/>
    <mergeCell ref="AN71:AX71"/>
    <mergeCell ref="AY71:AZ71"/>
    <mergeCell ref="D68:L68"/>
    <mergeCell ref="M68:P68"/>
    <mergeCell ref="Q68:W68"/>
    <mergeCell ref="X68:AA68"/>
    <mergeCell ref="AB68:AE68"/>
    <mergeCell ref="C69:L69"/>
    <mergeCell ref="M69:P69"/>
    <mergeCell ref="Q69:W69"/>
    <mergeCell ref="X69:AA69"/>
    <mergeCell ref="AB69:AE69"/>
    <mergeCell ref="AF72:AX72"/>
    <mergeCell ref="AY72:AZ72"/>
    <mergeCell ref="C74:BB74"/>
    <mergeCell ref="C79:L79"/>
    <mergeCell ref="M79:BA79"/>
    <mergeCell ref="C80:L82"/>
    <mergeCell ref="M80:W80"/>
    <mergeCell ref="X80:AA80"/>
    <mergeCell ref="AB80:AL80"/>
    <mergeCell ref="AM80:AQ80"/>
    <mergeCell ref="AR80:BA80"/>
    <mergeCell ref="M81:O82"/>
    <mergeCell ref="P81:R82"/>
    <mergeCell ref="S81:U82"/>
    <mergeCell ref="V81:BA82"/>
    <mergeCell ref="C83:L85"/>
    <mergeCell ref="M83:W83"/>
    <mergeCell ref="X83:AA83"/>
    <mergeCell ref="AB83:AL83"/>
    <mergeCell ref="AM83:AQ83"/>
    <mergeCell ref="AR83:BA83"/>
    <mergeCell ref="M84:O85"/>
    <mergeCell ref="P84:R85"/>
    <mergeCell ref="S84:U85"/>
    <mergeCell ref="V84:BA85"/>
    <mergeCell ref="C86:L88"/>
    <mergeCell ref="M86:W86"/>
    <mergeCell ref="X86:AA86"/>
    <mergeCell ref="AB86:AL86"/>
    <mergeCell ref="AM86:AQ86"/>
    <mergeCell ref="AR86:BA86"/>
    <mergeCell ref="M87:O88"/>
    <mergeCell ref="P87:R88"/>
    <mergeCell ref="S87:U88"/>
    <mergeCell ref="V87:BA88"/>
    <mergeCell ref="C89:L91"/>
    <mergeCell ref="M89:W89"/>
    <mergeCell ref="X89:AA89"/>
    <mergeCell ref="AB89:AL89"/>
    <mergeCell ref="AM89:AQ89"/>
    <mergeCell ref="AR89:BA89"/>
    <mergeCell ref="M90:O91"/>
    <mergeCell ref="P90:R91"/>
    <mergeCell ref="S90:U91"/>
    <mergeCell ref="V90:BA91"/>
    <mergeCell ref="C92:L94"/>
    <mergeCell ref="M92:W92"/>
    <mergeCell ref="X92:AA92"/>
    <mergeCell ref="AB92:AL92"/>
    <mergeCell ref="AM92:AQ92"/>
    <mergeCell ref="AR92:BA92"/>
    <mergeCell ref="M93:O94"/>
    <mergeCell ref="P93:R94"/>
    <mergeCell ref="S93:U94"/>
    <mergeCell ref="V93:BA94"/>
    <mergeCell ref="C95:L97"/>
    <mergeCell ref="M95:W95"/>
    <mergeCell ref="X95:AA95"/>
    <mergeCell ref="AB95:AL95"/>
    <mergeCell ref="AM95:AQ95"/>
    <mergeCell ref="AR95:BA95"/>
    <mergeCell ref="M96:O97"/>
    <mergeCell ref="P96:R97"/>
    <mergeCell ref="S96:U97"/>
    <mergeCell ref="V96:BA97"/>
    <mergeCell ref="C98:L100"/>
    <mergeCell ref="M98:W98"/>
    <mergeCell ref="X98:AA98"/>
    <mergeCell ref="AB98:AL98"/>
    <mergeCell ref="AM98:AQ98"/>
    <mergeCell ref="AR98:BA98"/>
    <mergeCell ref="M99:O100"/>
    <mergeCell ref="P99:R100"/>
    <mergeCell ref="S99:U100"/>
    <mergeCell ref="V99:BA100"/>
    <mergeCell ref="C101:L103"/>
    <mergeCell ref="M101:W101"/>
    <mergeCell ref="X101:AA101"/>
    <mergeCell ref="AB101:AL101"/>
    <mergeCell ref="AM101:AQ101"/>
    <mergeCell ref="AR101:BA101"/>
    <mergeCell ref="M102:O103"/>
    <mergeCell ref="P102:R103"/>
    <mergeCell ref="S102:U103"/>
    <mergeCell ref="V102:BA103"/>
    <mergeCell ref="AR104:BA104"/>
    <mergeCell ref="M105:O106"/>
    <mergeCell ref="P105:R106"/>
    <mergeCell ref="S105:U106"/>
    <mergeCell ref="V105:BA106"/>
    <mergeCell ref="C107:L109"/>
    <mergeCell ref="M107:W107"/>
    <mergeCell ref="X107:AA107"/>
    <mergeCell ref="AB107:AL107"/>
    <mergeCell ref="AM107:AQ107"/>
    <mergeCell ref="C104:L106"/>
    <mergeCell ref="M104:W104"/>
    <mergeCell ref="X104:AA104"/>
    <mergeCell ref="AB104:AL104"/>
    <mergeCell ref="AM104:AQ104"/>
    <mergeCell ref="AR107:BA107"/>
    <mergeCell ref="M108:O109"/>
    <mergeCell ref="P108:R109"/>
    <mergeCell ref="S108:U109"/>
    <mergeCell ref="V108:BA109"/>
    <mergeCell ref="C113:L113"/>
    <mergeCell ref="M113:BA113"/>
    <mergeCell ref="Q123:W123"/>
    <mergeCell ref="X123:AK123"/>
    <mergeCell ref="AL123:AR123"/>
    <mergeCell ref="Q120:W120"/>
    <mergeCell ref="X120:AK120"/>
    <mergeCell ref="AL120:AR120"/>
    <mergeCell ref="D121:P121"/>
    <mergeCell ref="Q121:W121"/>
    <mergeCell ref="X121:AK121"/>
    <mergeCell ref="Q122:W122"/>
    <mergeCell ref="X122:AK122"/>
    <mergeCell ref="AL122:AR122"/>
    <mergeCell ref="C114:L114"/>
    <mergeCell ref="M114:BA114"/>
    <mergeCell ref="AL121:AR121"/>
    <mergeCell ref="D122:P122"/>
    <mergeCell ref="C118:W118"/>
    <mergeCell ref="X118:AR118"/>
    <mergeCell ref="AS118:BA118"/>
    <mergeCell ref="C119:P119"/>
    <mergeCell ref="Q119:W119"/>
    <mergeCell ref="X119:AK119"/>
    <mergeCell ref="D124:P124"/>
    <mergeCell ref="Q124:W124"/>
    <mergeCell ref="X124:AK124"/>
    <mergeCell ref="AL124:AR124"/>
    <mergeCell ref="D125:P125"/>
    <mergeCell ref="Q125:W125"/>
    <mergeCell ref="X125:AK125"/>
    <mergeCell ref="AL125:AR125"/>
    <mergeCell ref="D126:P126"/>
    <mergeCell ref="AL119:AR119"/>
    <mergeCell ref="AS119:BA127"/>
    <mergeCell ref="C120:C123"/>
    <mergeCell ref="D120:P120"/>
    <mergeCell ref="C133:J133"/>
    <mergeCell ref="K133:BA133"/>
    <mergeCell ref="C134:J134"/>
    <mergeCell ref="K134:R134"/>
    <mergeCell ref="S134:W134"/>
    <mergeCell ref="X134:AB134"/>
    <mergeCell ref="AC134:AJ134"/>
    <mergeCell ref="AK134:AO134"/>
    <mergeCell ref="AP134:AT134"/>
    <mergeCell ref="AU134:BA134"/>
    <mergeCell ref="AS128:BA128"/>
    <mergeCell ref="C132:J132"/>
    <mergeCell ref="K132:BA132"/>
    <mergeCell ref="Q126:W126"/>
    <mergeCell ref="X126:AK126"/>
    <mergeCell ref="AL126:AR126"/>
    <mergeCell ref="Q127:W127"/>
    <mergeCell ref="X127:AK127"/>
    <mergeCell ref="AL127:AR127"/>
    <mergeCell ref="C124:C127"/>
    <mergeCell ref="X23:AA23"/>
    <mergeCell ref="D23:L23"/>
    <mergeCell ref="M23:P23"/>
    <mergeCell ref="Q23:T23"/>
    <mergeCell ref="AP135:AT135"/>
    <mergeCell ref="AU135:BA135"/>
    <mergeCell ref="C136:J136"/>
    <mergeCell ref="K136:R136"/>
    <mergeCell ref="S136:W136"/>
    <mergeCell ref="X136:AB136"/>
    <mergeCell ref="AC136:AJ136"/>
    <mergeCell ref="AK136:AO136"/>
    <mergeCell ref="AP136:AT136"/>
    <mergeCell ref="AU136:BA136"/>
    <mergeCell ref="C135:J135"/>
    <mergeCell ref="K135:R135"/>
    <mergeCell ref="S135:W135"/>
    <mergeCell ref="X135:AB135"/>
    <mergeCell ref="AC135:AJ135"/>
    <mergeCell ref="AK135:AO135"/>
    <mergeCell ref="C128:P128"/>
    <mergeCell ref="Q128:W128"/>
    <mergeCell ref="X128:AK128"/>
    <mergeCell ref="AL128:AR128"/>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2" manualBreakCount="2">
    <brk id="69" min="1" max="53" man="1"/>
    <brk id="110" min="1" max="5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9"/>
  <sheetViews>
    <sheetView showZeros="0" view="pageBreakPreview" zoomScaleSheetLayoutView="100" workbookViewId="0">
      <selection activeCell="B20" sqref="B20:AH22"/>
    </sheetView>
  </sheetViews>
  <sheetFormatPr defaultColWidth="2.33203125" defaultRowHeight="18.75" customHeight="1" x14ac:dyDescent="0.2"/>
  <cols>
    <col min="1" max="16384" width="2.33203125" style="24"/>
  </cols>
  <sheetData>
    <row r="1" spans="1:35" ht="18.75" customHeight="1" x14ac:dyDescent="0.2">
      <c r="A1" s="859"/>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544"/>
      <c r="AF1" s="544"/>
      <c r="AG1" s="544"/>
      <c r="AH1" s="544"/>
      <c r="AI1" s="102"/>
    </row>
    <row r="2" spans="1:35" ht="18.75"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860"/>
      <c r="AA2" s="860"/>
      <c r="AB2" s="860"/>
      <c r="AC2" s="860"/>
      <c r="AD2" s="860"/>
      <c r="AE2" s="860"/>
      <c r="AF2" s="860"/>
      <c r="AG2" s="860"/>
      <c r="AH2" s="860"/>
      <c r="AI2" s="36"/>
    </row>
    <row r="3" spans="1:35" ht="18.75" customHeight="1" x14ac:dyDescent="0.2">
      <c r="X3" s="9"/>
      <c r="Y3" s="9"/>
      <c r="Z3" s="861" t="s">
        <v>369</v>
      </c>
      <c r="AA3" s="861"/>
      <c r="AB3" s="861"/>
      <c r="AC3" s="861"/>
      <c r="AD3" s="861"/>
      <c r="AE3" s="861"/>
      <c r="AF3" s="861"/>
      <c r="AG3" s="861"/>
      <c r="AH3" s="861"/>
    </row>
    <row r="4" spans="1:35" ht="18.75" customHeight="1" x14ac:dyDescent="0.2">
      <c r="X4" s="9"/>
      <c r="Y4" s="9"/>
      <c r="Z4" s="9"/>
      <c r="AA4" s="103"/>
      <c r="AB4" s="103"/>
      <c r="AC4" s="103"/>
      <c r="AD4" s="103"/>
      <c r="AE4" s="103"/>
      <c r="AF4" s="103"/>
      <c r="AG4" s="103"/>
      <c r="AH4" s="103"/>
    </row>
    <row r="5" spans="1:35" ht="18.75" customHeight="1" x14ac:dyDescent="0.2">
      <c r="X5" s="9"/>
      <c r="Y5" s="9"/>
      <c r="Z5" s="9"/>
      <c r="AA5" s="9"/>
      <c r="AB5" s="9"/>
      <c r="AC5" s="9"/>
      <c r="AD5" s="9"/>
      <c r="AE5" s="9"/>
      <c r="AF5" s="9"/>
      <c r="AG5" s="9"/>
    </row>
    <row r="6" spans="1:35" ht="18.75" customHeight="1" x14ac:dyDescent="0.2">
      <c r="A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35" ht="18.75" customHeight="1" x14ac:dyDescent="0.2">
      <c r="A7" s="48"/>
      <c r="C7" s="356" t="s">
        <v>370</v>
      </c>
      <c r="D7" s="356"/>
      <c r="E7" s="356"/>
      <c r="F7" s="356"/>
      <c r="G7" s="356"/>
      <c r="H7" s="356"/>
      <c r="I7" s="356"/>
      <c r="J7" s="356"/>
      <c r="K7" s="356"/>
      <c r="L7" s="356"/>
      <c r="M7" s="356"/>
      <c r="N7" s="356"/>
      <c r="O7" s="356"/>
      <c r="P7" s="356"/>
      <c r="Q7" s="356"/>
    </row>
    <row r="10" spans="1:35" ht="18.75" customHeight="1" x14ac:dyDescent="0.2">
      <c r="A10" s="48"/>
    </row>
    <row r="11" spans="1:35" ht="18.75" customHeight="1" x14ac:dyDescent="0.2">
      <c r="R11" s="356" t="s">
        <v>371</v>
      </c>
      <c r="S11" s="356"/>
      <c r="T11" s="356"/>
      <c r="U11" s="181">
        <f>'交付申請書 '!U11</f>
        <v>0</v>
      </c>
      <c r="V11" s="181"/>
      <c r="W11" s="181"/>
      <c r="X11" s="181"/>
      <c r="Y11" s="181"/>
      <c r="Z11" s="181"/>
      <c r="AA11" s="181"/>
      <c r="AB11" s="181"/>
      <c r="AC11" s="181"/>
      <c r="AD11" s="181"/>
      <c r="AE11" s="181"/>
      <c r="AF11" s="181"/>
      <c r="AG11" s="181"/>
      <c r="AH11" s="181"/>
    </row>
    <row r="12" spans="1:35" ht="18.75" customHeight="1" x14ac:dyDescent="0.2">
      <c r="A12" s="48"/>
      <c r="U12" s="547">
        <f>'交付申請書 '!U12</f>
        <v>0</v>
      </c>
      <c r="V12" s="547"/>
      <c r="W12" s="547"/>
      <c r="X12" s="547"/>
      <c r="Y12" s="547"/>
      <c r="Z12" s="547"/>
      <c r="AA12" s="547"/>
      <c r="AB12" s="547"/>
      <c r="AC12" s="547"/>
      <c r="AD12" s="547"/>
      <c r="AE12" s="547"/>
      <c r="AF12" s="547"/>
      <c r="AG12" s="547"/>
      <c r="AH12" s="547"/>
    </row>
    <row r="13" spans="1:35" ht="18.75" customHeight="1" x14ac:dyDescent="0.2">
      <c r="A13" s="48"/>
      <c r="U13" s="547"/>
      <c r="V13" s="547"/>
      <c r="W13" s="547"/>
      <c r="X13" s="547"/>
      <c r="Y13" s="547"/>
      <c r="Z13" s="547"/>
      <c r="AA13" s="547"/>
      <c r="AB13" s="547"/>
      <c r="AC13" s="547"/>
      <c r="AD13" s="547"/>
      <c r="AE13" s="547"/>
      <c r="AF13" s="547"/>
      <c r="AG13" s="547"/>
      <c r="AH13" s="547"/>
    </row>
    <row r="14" spans="1:35" ht="18.75" customHeight="1" x14ac:dyDescent="0.2">
      <c r="A14" s="48"/>
      <c r="U14" s="181">
        <f>'交付申請書 '!U14</f>
        <v>0</v>
      </c>
      <c r="V14" s="181"/>
      <c r="W14" s="181"/>
      <c r="X14" s="181"/>
      <c r="Y14" s="181"/>
      <c r="Z14" s="181"/>
      <c r="AA14" s="181"/>
      <c r="AB14" s="181"/>
      <c r="AC14" s="181"/>
      <c r="AD14" s="181"/>
      <c r="AE14" s="181"/>
      <c r="AF14" s="3"/>
      <c r="AG14" s="3"/>
      <c r="AH14" s="3"/>
    </row>
    <row r="15" spans="1:35" ht="18.75" customHeight="1" x14ac:dyDescent="0.2">
      <c r="A15" s="48"/>
      <c r="U15" s="9"/>
      <c r="V15" s="9"/>
      <c r="W15" s="9"/>
      <c r="X15" s="9"/>
      <c r="Y15" s="9"/>
      <c r="Z15" s="9"/>
      <c r="AA15" s="9"/>
      <c r="AB15" s="9"/>
      <c r="AC15" s="9"/>
      <c r="AD15" s="9"/>
    </row>
    <row r="16" spans="1:35" ht="18.75" customHeight="1" x14ac:dyDescent="0.2">
      <c r="A16" s="48"/>
      <c r="U16" s="9"/>
      <c r="V16" s="9"/>
      <c r="W16" s="9"/>
      <c r="X16" s="9"/>
      <c r="Y16" s="9"/>
      <c r="Z16" s="9"/>
      <c r="AA16" s="9"/>
      <c r="AB16" s="9"/>
      <c r="AC16" s="9"/>
      <c r="AD16" s="9"/>
    </row>
    <row r="17" spans="1:34" ht="18.75" customHeight="1" x14ac:dyDescent="0.2">
      <c r="C17" s="862" t="s">
        <v>372</v>
      </c>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row>
    <row r="18" spans="1:34" ht="18.75" customHeight="1" x14ac:dyDescent="0.2">
      <c r="A18" s="48"/>
    </row>
    <row r="19" spans="1:34" ht="18.75" customHeight="1" x14ac:dyDescent="0.2">
      <c r="A19" s="48"/>
    </row>
    <row r="20" spans="1:34" ht="17.25" customHeight="1" x14ac:dyDescent="0.2">
      <c r="A20" s="48"/>
      <c r="B20" s="858" t="s">
        <v>373</v>
      </c>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row>
    <row r="21" spans="1:34" ht="17.25" customHeight="1" x14ac:dyDescent="0.2">
      <c r="B21" s="858"/>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row>
    <row r="22" spans="1:34" ht="18.75" customHeight="1" x14ac:dyDescent="0.2">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row>
    <row r="23" spans="1:34" ht="18.75" customHeight="1" x14ac:dyDescent="0.2">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1:34" ht="18.75" customHeight="1" x14ac:dyDescent="0.2">
      <c r="C24" s="307" t="s">
        <v>374</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row>
    <row r="25" spans="1:34" ht="18.75" customHeight="1" x14ac:dyDescent="0.2">
      <c r="A25" s="48"/>
    </row>
    <row r="26" spans="1:34" ht="18.75" customHeight="1" x14ac:dyDescent="0.2">
      <c r="C26" s="188" t="s">
        <v>375</v>
      </c>
      <c r="D26" s="188"/>
      <c r="E26" s="188"/>
      <c r="F26" s="188"/>
      <c r="G26" s="188"/>
      <c r="H26" s="188"/>
      <c r="I26" s="188"/>
      <c r="J26" s="188"/>
      <c r="K26" s="188"/>
      <c r="L26" s="188"/>
      <c r="M26" s="1"/>
      <c r="N26" s="543" t="s">
        <v>261</v>
      </c>
      <c r="O26" s="543"/>
      <c r="P26" s="543"/>
      <c r="Q26" s="863">
        <f>'別紙 (2)'!X69</f>
        <v>0</v>
      </c>
      <c r="R26" s="863"/>
      <c r="S26" s="863"/>
      <c r="T26" s="863"/>
      <c r="U26" s="863"/>
      <c r="V26" s="863"/>
      <c r="W26" s="863"/>
      <c r="X26" s="863"/>
      <c r="Y26" s="106"/>
      <c r="Z26" s="106"/>
      <c r="AA26" s="106"/>
      <c r="AB26" s="106"/>
      <c r="AC26" s="106"/>
      <c r="AD26" s="106"/>
      <c r="AE26" s="106"/>
      <c r="AF26" s="106"/>
      <c r="AG26" s="106"/>
      <c r="AH26" s="1"/>
    </row>
    <row r="27" spans="1:34" ht="18.75" customHeight="1" x14ac:dyDescent="0.2">
      <c r="C27" s="16"/>
      <c r="D27" s="16"/>
      <c r="E27" s="16"/>
      <c r="F27" s="16"/>
      <c r="G27" s="16"/>
      <c r="H27" s="16"/>
      <c r="I27" s="16"/>
      <c r="J27" s="16"/>
      <c r="K27" s="16"/>
      <c r="L27" s="16"/>
      <c r="M27" s="1"/>
      <c r="N27" s="8"/>
      <c r="O27" s="864"/>
      <c r="P27" s="865"/>
      <c r="Q27" s="865"/>
      <c r="R27" s="865"/>
      <c r="S27" s="865"/>
      <c r="T27" s="865"/>
      <c r="U27" s="865"/>
      <c r="V27" s="865"/>
      <c r="W27" s="865"/>
      <c r="X27" s="865"/>
      <c r="Y27" s="865"/>
      <c r="Z27" s="865"/>
      <c r="AA27" s="865"/>
      <c r="AB27" s="865"/>
      <c r="AC27" s="865"/>
      <c r="AD27" s="865"/>
      <c r="AE27" s="865"/>
      <c r="AF27" s="865"/>
      <c r="AG27" s="865"/>
      <c r="AH27" s="1"/>
    </row>
    <row r="28" spans="1:34" ht="18.75" customHeight="1" x14ac:dyDescent="0.2">
      <c r="C28" s="16"/>
      <c r="D28" s="16"/>
      <c r="E28" s="16"/>
      <c r="F28" s="16"/>
      <c r="G28" s="16"/>
      <c r="H28" s="16"/>
      <c r="I28" s="16"/>
      <c r="J28" s="16"/>
      <c r="K28" s="16"/>
      <c r="L28" s="16"/>
      <c r="M28" s="1"/>
      <c r="N28" s="375" t="s">
        <v>8</v>
      </c>
      <c r="O28" s="375"/>
      <c r="P28" s="375"/>
      <c r="Q28" s="181">
        <f>入力シート!AG4</f>
        <v>0</v>
      </c>
      <c r="R28" s="181"/>
      <c r="S28" s="181"/>
      <c r="T28" s="181"/>
      <c r="U28" s="181"/>
      <c r="V28" s="181"/>
      <c r="W28" s="181"/>
      <c r="X28" s="181"/>
      <c r="Y28" s="181"/>
      <c r="Z28" s="181"/>
      <c r="AA28" s="181"/>
      <c r="AB28" s="181"/>
      <c r="AC28" s="181"/>
      <c r="AD28" s="181"/>
      <c r="AE28" s="181"/>
      <c r="AF28" s="181"/>
      <c r="AG28" s="181"/>
      <c r="AH28" s="1"/>
    </row>
    <row r="29" spans="1:34" ht="18.75" customHeight="1" x14ac:dyDescent="0.2">
      <c r="C29" s="188" t="s">
        <v>376</v>
      </c>
      <c r="D29" s="188"/>
      <c r="E29" s="188"/>
      <c r="F29" s="188"/>
      <c r="G29" s="188"/>
      <c r="H29" s="188"/>
      <c r="I29" s="188"/>
      <c r="J29" s="188"/>
      <c r="K29" s="188"/>
      <c r="L29" s="188"/>
      <c r="M29" s="1"/>
      <c r="N29" s="375" t="s">
        <v>377</v>
      </c>
      <c r="O29" s="375"/>
      <c r="P29" s="375"/>
      <c r="Q29" s="181">
        <f>入力シート!AG3</f>
        <v>0</v>
      </c>
      <c r="R29" s="181"/>
      <c r="S29" s="181"/>
      <c r="T29" s="181"/>
      <c r="U29" s="181"/>
      <c r="V29" s="181"/>
      <c r="W29" s="181"/>
      <c r="X29" s="181"/>
      <c r="Y29" s="181"/>
      <c r="Z29" s="181"/>
      <c r="AA29" s="181"/>
      <c r="AB29" s="181"/>
      <c r="AC29" s="181"/>
      <c r="AD29" s="181"/>
      <c r="AE29" s="181"/>
      <c r="AF29" s="181"/>
      <c r="AG29" s="181"/>
      <c r="AH29" s="1"/>
    </row>
    <row r="30" spans="1:34" ht="18.75" customHeight="1" x14ac:dyDescent="0.2">
      <c r="C30" s="16"/>
      <c r="D30" s="16"/>
      <c r="E30" s="16"/>
      <c r="F30" s="16"/>
      <c r="G30" s="16"/>
      <c r="H30" s="16"/>
      <c r="I30" s="16"/>
      <c r="J30" s="16"/>
      <c r="K30" s="16"/>
      <c r="L30" s="16"/>
      <c r="M30" s="1"/>
      <c r="N30" s="8"/>
      <c r="O30" s="8"/>
      <c r="P30" s="8"/>
      <c r="Q30" s="8"/>
      <c r="R30" s="8"/>
      <c r="S30" s="8"/>
      <c r="T30" s="8"/>
      <c r="U30" s="8"/>
      <c r="V30" s="8"/>
      <c r="W30" s="8"/>
      <c r="X30" s="8"/>
      <c r="Y30" s="8"/>
      <c r="Z30" s="8"/>
      <c r="AA30" s="8"/>
      <c r="AB30" s="8"/>
      <c r="AC30" s="8"/>
      <c r="AD30" s="8"/>
      <c r="AE30" s="8"/>
      <c r="AF30" s="8"/>
      <c r="AG30" s="8"/>
      <c r="AH30" s="1"/>
    </row>
    <row r="31" spans="1:34" ht="18.75" customHeight="1" x14ac:dyDescent="0.2">
      <c r="C31" s="1"/>
      <c r="D31" s="1"/>
      <c r="E31" s="1"/>
      <c r="F31" s="1"/>
      <c r="G31" s="1"/>
      <c r="H31" s="1"/>
      <c r="I31" s="1"/>
      <c r="J31" s="1"/>
      <c r="K31" s="1"/>
      <c r="L31" s="1"/>
      <c r="M31" s="1"/>
      <c r="N31" s="375" t="s">
        <v>8</v>
      </c>
      <c r="O31" s="375"/>
      <c r="P31" s="375"/>
      <c r="Q31" s="181">
        <f>入力シート!AG6</f>
        <v>0</v>
      </c>
      <c r="R31" s="181"/>
      <c r="S31" s="181"/>
      <c r="T31" s="181"/>
      <c r="U31" s="181"/>
      <c r="V31" s="181"/>
      <c r="W31" s="181"/>
      <c r="X31" s="181"/>
      <c r="Y31" s="181"/>
      <c r="Z31" s="181"/>
      <c r="AA31" s="181"/>
      <c r="AB31" s="181"/>
      <c r="AC31" s="181"/>
      <c r="AD31" s="181"/>
      <c r="AE31" s="181"/>
      <c r="AF31" s="181"/>
      <c r="AG31" s="181"/>
      <c r="AH31" s="1"/>
    </row>
    <row r="32" spans="1:34" ht="18.75" customHeight="1" x14ac:dyDescent="0.2">
      <c r="C32" s="188" t="s">
        <v>378</v>
      </c>
      <c r="D32" s="188"/>
      <c r="E32" s="188"/>
      <c r="F32" s="188"/>
      <c r="G32" s="188"/>
      <c r="H32" s="188"/>
      <c r="I32" s="188"/>
      <c r="J32" s="188"/>
      <c r="K32" s="188"/>
      <c r="L32" s="188"/>
      <c r="M32" s="1"/>
      <c r="N32" s="375" t="s">
        <v>379</v>
      </c>
      <c r="O32" s="375"/>
      <c r="P32" s="375"/>
      <c r="Q32" s="181">
        <f>入力シート!AG5</f>
        <v>0</v>
      </c>
      <c r="R32" s="181"/>
      <c r="S32" s="181"/>
      <c r="T32" s="181"/>
      <c r="U32" s="181"/>
      <c r="V32" s="181"/>
      <c r="W32" s="181"/>
      <c r="X32" s="181"/>
      <c r="Y32" s="181"/>
      <c r="Z32" s="181"/>
      <c r="AA32" s="181"/>
      <c r="AB32" s="181"/>
      <c r="AC32" s="181"/>
      <c r="AD32" s="181"/>
      <c r="AE32" s="181"/>
      <c r="AF32" s="181"/>
      <c r="AG32" s="181"/>
      <c r="AH32" s="1"/>
    </row>
    <row r="33" spans="1:34" ht="18.75" customHeight="1" x14ac:dyDescent="0.2">
      <c r="C33" s="8"/>
      <c r="D33" s="8"/>
      <c r="E33" s="8"/>
      <c r="F33" s="8"/>
      <c r="G33" s="8"/>
      <c r="H33" s="8"/>
      <c r="I33" s="8"/>
      <c r="J33" s="8"/>
      <c r="K33" s="8"/>
      <c r="L33" s="8"/>
      <c r="M33" s="1"/>
      <c r="N33" s="8"/>
      <c r="O33" s="8"/>
      <c r="P33" s="8"/>
      <c r="Q33" s="8"/>
      <c r="R33" s="8"/>
      <c r="S33" s="8"/>
      <c r="T33" s="8"/>
      <c r="U33" s="8"/>
      <c r="V33" s="8"/>
      <c r="W33" s="8"/>
      <c r="X33" s="8"/>
      <c r="Y33" s="8"/>
      <c r="Z33" s="8"/>
      <c r="AA33" s="8"/>
      <c r="AB33" s="8"/>
      <c r="AC33" s="8"/>
      <c r="AD33" s="8"/>
      <c r="AE33" s="8"/>
      <c r="AF33" s="8"/>
      <c r="AG33" s="8"/>
      <c r="AH33" s="1"/>
    </row>
    <row r="34" spans="1:34" ht="18.75" customHeight="1" x14ac:dyDescent="0.2">
      <c r="C34" s="188" t="s">
        <v>380</v>
      </c>
      <c r="D34" s="188"/>
      <c r="E34" s="188"/>
      <c r="F34" s="188"/>
      <c r="G34" s="188"/>
      <c r="H34" s="188"/>
      <c r="I34" s="188"/>
      <c r="J34" s="188"/>
      <c r="K34" s="188"/>
      <c r="L34" s="188"/>
      <c r="M34" s="188"/>
      <c r="N34" s="188"/>
      <c r="O34" s="188"/>
      <c r="P34" s="188"/>
      <c r="Q34" s="188"/>
      <c r="R34" s="188">
        <f>入力シート!AG7</f>
        <v>0</v>
      </c>
      <c r="S34" s="188"/>
      <c r="T34" s="188"/>
      <c r="U34" s="188"/>
      <c r="V34" s="188"/>
      <c r="W34" s="188"/>
      <c r="X34" s="188"/>
      <c r="Y34" s="188"/>
      <c r="Z34" s="188">
        <f>入力シート!AG8</f>
        <v>0</v>
      </c>
      <c r="AA34" s="188"/>
      <c r="AB34" s="188"/>
      <c r="AC34" s="188"/>
      <c r="AD34" s="188"/>
      <c r="AE34" s="188"/>
      <c r="AF34" s="188"/>
      <c r="AG34" s="188"/>
      <c r="AH34" s="188"/>
    </row>
    <row r="35" spans="1:34" ht="18.75" customHeight="1" x14ac:dyDescent="0.2">
      <c r="C35" s="16"/>
      <c r="D35" s="16"/>
      <c r="E35" s="16"/>
      <c r="F35" s="16"/>
      <c r="G35" s="16"/>
      <c r="H35" s="16"/>
      <c r="I35" s="16"/>
      <c r="J35" s="16"/>
      <c r="K35" s="16"/>
      <c r="L35" s="16"/>
      <c r="M35" s="16"/>
      <c r="N35" s="16"/>
      <c r="O35" s="16"/>
      <c r="P35" s="16"/>
      <c r="Q35" s="8"/>
      <c r="R35" s="1"/>
      <c r="S35" s="1"/>
      <c r="T35" s="1"/>
      <c r="U35" s="1"/>
      <c r="V35" s="1"/>
      <c r="W35" s="1"/>
      <c r="X35" s="1"/>
      <c r="Y35" s="1"/>
      <c r="Z35" s="1"/>
      <c r="AA35" s="1"/>
      <c r="AB35" s="1"/>
      <c r="AC35" s="1"/>
      <c r="AD35" s="1"/>
      <c r="AE35" s="1"/>
      <c r="AF35" s="1"/>
      <c r="AG35" s="1"/>
      <c r="AH35" s="1"/>
    </row>
    <row r="36" spans="1:34" ht="18.75" customHeight="1" x14ac:dyDescent="0.2">
      <c r="C36" s="188" t="s">
        <v>381</v>
      </c>
      <c r="D36" s="188"/>
      <c r="E36" s="188"/>
      <c r="F36" s="188"/>
      <c r="G36" s="188"/>
      <c r="H36" s="188"/>
      <c r="I36" s="188"/>
      <c r="J36" s="188"/>
      <c r="K36" s="188"/>
      <c r="L36" s="188"/>
      <c r="M36" s="1"/>
      <c r="N36" s="1"/>
      <c r="O36" s="1"/>
      <c r="P36" s="1"/>
      <c r="Q36" s="375">
        <f>入力シート!AG9</f>
        <v>0</v>
      </c>
      <c r="R36" s="375"/>
      <c r="S36" s="375"/>
      <c r="T36" s="375"/>
      <c r="U36" s="375"/>
      <c r="V36" s="1"/>
      <c r="W36" s="1"/>
      <c r="X36" s="1"/>
      <c r="Y36" s="1"/>
      <c r="Z36" s="1"/>
      <c r="AA36" s="1"/>
      <c r="AB36" s="1"/>
      <c r="AC36" s="1"/>
      <c r="AD36" s="1"/>
      <c r="AE36" s="1"/>
      <c r="AF36" s="1"/>
      <c r="AG36" s="1"/>
      <c r="AH36" s="1"/>
    </row>
    <row r="37" spans="1:34" ht="18.75" customHeight="1" x14ac:dyDescent="0.2">
      <c r="C37" s="8"/>
      <c r="D37" s="8"/>
      <c r="E37" s="8"/>
      <c r="F37" s="8"/>
      <c r="G37" s="8"/>
      <c r="H37" s="8"/>
      <c r="I37" s="8"/>
      <c r="J37" s="8"/>
      <c r="K37" s="8"/>
      <c r="L37" s="8"/>
      <c r="M37" s="1"/>
      <c r="N37" s="1"/>
      <c r="O37" s="1"/>
      <c r="P37" s="1"/>
      <c r="Q37" s="8"/>
      <c r="R37" s="8"/>
      <c r="S37" s="8"/>
      <c r="T37" s="8"/>
      <c r="U37" s="8"/>
      <c r="V37" s="1"/>
      <c r="W37" s="1"/>
      <c r="X37" s="1"/>
      <c r="Y37" s="1"/>
      <c r="Z37" s="1"/>
      <c r="AA37" s="1"/>
      <c r="AB37" s="1"/>
      <c r="AC37" s="1"/>
      <c r="AD37" s="1"/>
      <c r="AE37" s="1"/>
      <c r="AF37" s="1"/>
      <c r="AG37" s="1"/>
      <c r="AH37" s="1"/>
    </row>
    <row r="38" spans="1:34" ht="18.75" customHeight="1" x14ac:dyDescent="0.2">
      <c r="C38" s="188" t="s">
        <v>382</v>
      </c>
      <c r="D38" s="188"/>
      <c r="E38" s="188"/>
      <c r="F38" s="188"/>
      <c r="G38" s="188"/>
      <c r="H38" s="188"/>
      <c r="I38" s="188"/>
      <c r="J38" s="188"/>
      <c r="K38" s="188"/>
      <c r="L38" s="188"/>
      <c r="M38" s="1"/>
      <c r="N38" s="1"/>
      <c r="O38" s="1"/>
      <c r="P38" s="1"/>
      <c r="Q38" s="188">
        <f>入力シート!AG10</f>
        <v>0</v>
      </c>
      <c r="R38" s="188"/>
      <c r="S38" s="188"/>
      <c r="T38" s="188"/>
      <c r="U38" s="188"/>
      <c r="V38" s="188"/>
      <c r="W38" s="188"/>
      <c r="X38" s="188"/>
      <c r="Y38" s="188"/>
      <c r="Z38" s="188"/>
      <c r="AA38" s="188"/>
      <c r="AB38" s="1"/>
      <c r="AC38" s="1"/>
      <c r="AD38" s="1"/>
      <c r="AE38" s="1"/>
      <c r="AF38" s="1"/>
      <c r="AG38" s="1"/>
      <c r="AH38" s="1"/>
    </row>
    <row r="39" spans="1:34" ht="18.75" customHeight="1" x14ac:dyDescent="0.2">
      <c r="A39" s="48"/>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8.75" customHeight="1" x14ac:dyDescent="0.45">
      <c r="A40" s="48"/>
      <c r="C40" s="1"/>
      <c r="D40" s="1"/>
      <c r="E40" s="1"/>
      <c r="F40" s="1"/>
      <c r="G40" s="1"/>
      <c r="H40" s="1"/>
      <c r="I40" s="1"/>
      <c r="J40" s="1"/>
      <c r="K40" s="1"/>
      <c r="L40" s="869" t="s">
        <v>383</v>
      </c>
      <c r="M40" s="869"/>
      <c r="N40" s="869"/>
      <c r="O40" s="869"/>
      <c r="P40" s="869"/>
      <c r="Q40" s="866">
        <f>入力シート!G195</f>
        <v>0</v>
      </c>
      <c r="R40" s="866"/>
      <c r="S40" s="866"/>
      <c r="T40" s="866"/>
      <c r="U40" s="866"/>
      <c r="V40" s="866"/>
      <c r="W40" s="866"/>
      <c r="X40" s="866" t="s">
        <v>211</v>
      </c>
      <c r="Y40" s="866"/>
      <c r="Z40" s="866"/>
      <c r="AA40" s="866"/>
      <c r="AB40" s="866">
        <f>入力シート!R195</f>
        <v>0</v>
      </c>
      <c r="AC40" s="866"/>
      <c r="AD40" s="866"/>
      <c r="AE40" s="866"/>
      <c r="AF40" s="866"/>
      <c r="AG40" s="866"/>
      <c r="AH40" s="866"/>
    </row>
    <row r="41" spans="1:34" ht="18.75" customHeight="1" x14ac:dyDescent="0.45">
      <c r="A41" s="48"/>
      <c r="C41" s="1"/>
      <c r="D41" s="1"/>
      <c r="E41" s="1"/>
      <c r="F41" s="1"/>
      <c r="G41" s="1"/>
      <c r="H41" s="1"/>
      <c r="I41" s="1"/>
      <c r="J41" s="1"/>
      <c r="K41" s="1"/>
      <c r="L41" s="1"/>
      <c r="M41" s="867" t="s">
        <v>213</v>
      </c>
      <c r="N41" s="867"/>
      <c r="O41" s="867"/>
      <c r="P41" s="867"/>
      <c r="Q41" s="868">
        <f>入力シート!G196</f>
        <v>0</v>
      </c>
      <c r="R41" s="868"/>
      <c r="S41" s="868"/>
      <c r="T41" s="868"/>
      <c r="U41" s="868"/>
      <c r="V41" s="868"/>
      <c r="W41" s="868"/>
      <c r="X41" s="866" t="s">
        <v>211</v>
      </c>
      <c r="Y41" s="866"/>
      <c r="Z41" s="866"/>
      <c r="AA41" s="866"/>
      <c r="AB41" s="868">
        <f>入力シート!R196</f>
        <v>0</v>
      </c>
      <c r="AC41" s="868"/>
      <c r="AD41" s="868"/>
      <c r="AE41" s="868"/>
      <c r="AF41" s="868"/>
      <c r="AG41" s="868"/>
      <c r="AH41" s="868"/>
    </row>
    <row r="42" spans="1:34" ht="18.75" customHeight="1" x14ac:dyDescent="0.2">
      <c r="A42" s="48"/>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07"/>
    </row>
    <row r="43" spans="1:34" ht="18.75" customHeight="1" x14ac:dyDescent="0.2">
      <c r="A43" s="48"/>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07"/>
    </row>
    <row r="44" spans="1:34" ht="18.75" customHeight="1" x14ac:dyDescent="0.2">
      <c r="A44" s="4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07"/>
    </row>
    <row r="45" spans="1:34" ht="18.75" customHeight="1" x14ac:dyDescent="0.2">
      <c r="A45" s="4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07"/>
    </row>
    <row r="46" spans="1:34" ht="18.75" customHeight="1" x14ac:dyDescent="0.2">
      <c r="A46" s="4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x14ac:dyDescent="0.2">
      <c r="A47" s="4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8.75" customHeight="1" x14ac:dyDescent="0.2">
      <c r="A48" s="48"/>
    </row>
    <row r="49" spans="3:33" ht="18.75" customHeight="1" x14ac:dyDescent="0.2">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sheetData>
  <sheetProtection sheet="1" objects="1" scenarios="1" selectLockedCells="1" selectUnlockedCells="1"/>
  <mergeCells count="41">
    <mergeCell ref="C34:Q34"/>
    <mergeCell ref="R34:Y34"/>
    <mergeCell ref="Z34:AH34"/>
    <mergeCell ref="C36:L36"/>
    <mergeCell ref="Q36:U36"/>
    <mergeCell ref="C38:L38"/>
    <mergeCell ref="Q38:AA38"/>
    <mergeCell ref="L40:P40"/>
    <mergeCell ref="Q40:W40"/>
    <mergeCell ref="X40:AA40"/>
    <mergeCell ref="AB40:AH40"/>
    <mergeCell ref="M41:P41"/>
    <mergeCell ref="Q41:W41"/>
    <mergeCell ref="X41:AA41"/>
    <mergeCell ref="AB41:AH41"/>
    <mergeCell ref="N31:P31"/>
    <mergeCell ref="Q31:AG31"/>
    <mergeCell ref="C32:L32"/>
    <mergeCell ref="N32:P32"/>
    <mergeCell ref="Q32:AG32"/>
    <mergeCell ref="N28:P28"/>
    <mergeCell ref="Q28:AG28"/>
    <mergeCell ref="C29:L29"/>
    <mergeCell ref="N29:P29"/>
    <mergeCell ref="Q29:AG29"/>
    <mergeCell ref="C24:AG24"/>
    <mergeCell ref="C26:L26"/>
    <mergeCell ref="N26:P26"/>
    <mergeCell ref="Q26:X26"/>
    <mergeCell ref="O27:AG27"/>
    <mergeCell ref="B20:AH22"/>
    <mergeCell ref="A1:AD1"/>
    <mergeCell ref="AE1:AH1"/>
    <mergeCell ref="Z2:AH2"/>
    <mergeCell ref="Z3:AH3"/>
    <mergeCell ref="C7:Q7"/>
    <mergeCell ref="R11:T11"/>
    <mergeCell ref="U11:AH11"/>
    <mergeCell ref="U14:AE14"/>
    <mergeCell ref="C17:AG17"/>
    <mergeCell ref="U12:AH13"/>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Q68"/>
  <sheetViews>
    <sheetView showZeros="0" view="pageBreakPreview" zoomScaleNormal="90" zoomScaleSheetLayoutView="100" workbookViewId="0">
      <selection activeCell="Z5" sqref="Z5"/>
    </sheetView>
  </sheetViews>
  <sheetFormatPr defaultColWidth="2.33203125" defaultRowHeight="18" x14ac:dyDescent="0.2"/>
  <cols>
    <col min="1" max="1" width="4" style="24" bestFit="1" customWidth="1"/>
    <col min="2" max="35" width="2.33203125" style="24"/>
    <col min="36" max="39" width="2.77734375" style="24" customWidth="1"/>
    <col min="40" max="16384" width="2.33203125" style="24"/>
  </cols>
  <sheetData>
    <row r="1" spans="1:43" x14ac:dyDescent="0.2">
      <c r="B1" s="859" t="s">
        <v>384</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row>
    <row r="2" spans="1:43" x14ac:dyDescent="0.2">
      <c r="B2" s="859" t="s">
        <v>385</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row>
    <row r="6" spans="1:43" ht="22.5" customHeight="1" x14ac:dyDescent="0.2">
      <c r="B6" s="862" t="s">
        <v>386</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387</v>
      </c>
      <c r="B10" s="9"/>
      <c r="C10" s="24" t="s">
        <v>388</v>
      </c>
      <c r="AJ10" s="307" t="s">
        <v>389</v>
      </c>
      <c r="AK10" s="307"/>
      <c r="AL10" s="307"/>
      <c r="AM10" s="307"/>
      <c r="AN10" s="307" t="s">
        <v>118</v>
      </c>
      <c r="AO10" s="307"/>
      <c r="AP10" s="307"/>
      <c r="AQ10" s="307"/>
    </row>
    <row r="11" spans="1:43" ht="13.5" customHeight="1" x14ac:dyDescent="0.2">
      <c r="A11" s="24">
        <v>1</v>
      </c>
      <c r="D11" s="108" t="str">
        <f>IF(E11="","","①")</f>
        <v/>
      </c>
      <c r="E11" s="870" t="str">
        <f>IF(VLOOKUP(A11,入力シート!$B$56:$L$65,3,FALSE)="","",VLOOKUP(A11,入力シート!$B$56:$L$65,3,FALSE))</f>
        <v/>
      </c>
      <c r="F11" s="870"/>
      <c r="G11" s="870"/>
      <c r="H11" s="870"/>
      <c r="I11" s="870"/>
      <c r="J11" s="870"/>
      <c r="K11" s="870"/>
      <c r="L11" s="870"/>
      <c r="M11" s="870"/>
      <c r="N11" s="870"/>
      <c r="O11" s="870"/>
      <c r="P11" s="870"/>
      <c r="Q11" s="871" t="str">
        <f t="shared" ref="Q11:Q12" si="0">IF(OR(E11=0,E11=""),"","型番：")</f>
        <v/>
      </c>
      <c r="R11" s="871"/>
      <c r="S11" s="871"/>
      <c r="T11" s="872">
        <f>IF(ISNA(VLOOKUP(A11,入力シート!$B$56:$V$65,17,FALSE)),"",VLOOKUP(A11,入力シート!$B$56:$V$65,17,FALSE))</f>
        <v>0</v>
      </c>
      <c r="U11" s="872"/>
      <c r="V11" s="872"/>
      <c r="W11" s="872"/>
      <c r="X11" s="872"/>
      <c r="Y11" s="873" t="str">
        <f>IF(ISNA(VLOOKUP(A11,入力シート!$B$56:$BF$65,56,FALSE)),"",VLOOKUP(A11,入力シート!$B$56:$BF$65,56,FALSE))</f>
        <v/>
      </c>
      <c r="Z11" s="873"/>
      <c r="AA11" s="873"/>
      <c r="AB11" s="873"/>
      <c r="AC11" s="873"/>
      <c r="AD11" s="873"/>
      <c r="AE11" s="873"/>
      <c r="AF11" s="873"/>
      <c r="AG11" s="874"/>
      <c r="AH11" s="874"/>
      <c r="AI11" s="874"/>
      <c r="AJ11" s="875" t="str">
        <f>IF(ISNA(VLOOKUP(A11,入力シート!$B$56:$BD$65,41,FALSE)),"",VLOOKUP(A11,入力シート!$B$56:$BD$65,41,FALSE))</f>
        <v/>
      </c>
      <c r="AK11" s="875"/>
      <c r="AL11" s="875"/>
      <c r="AM11" s="875"/>
      <c r="AN11" s="875" t="str">
        <f>IF(ISNA(VLOOKUP(A11,入力シート!$B$56:$BD$65,35,FALSE)),"",VLOOKUP(A11,入力シート!$B$56:$BD$65,35,FALSE))</f>
        <v/>
      </c>
      <c r="AO11" s="875"/>
      <c r="AP11" s="875"/>
      <c r="AQ11" s="875"/>
    </row>
    <row r="12" spans="1:43" ht="13.5" customHeight="1" x14ac:dyDescent="0.2">
      <c r="A12" s="24">
        <v>2</v>
      </c>
      <c r="D12" s="108" t="str">
        <f>IF(E12="","","②")</f>
        <v/>
      </c>
      <c r="E12" s="870" t="str">
        <f>IF(VLOOKUP(A12,入力シート!$B$56:$L$65,3,FALSE)="","",VLOOKUP(A12,入力シート!$B$56:$L$65,3,FALSE))</f>
        <v/>
      </c>
      <c r="F12" s="870"/>
      <c r="G12" s="870"/>
      <c r="H12" s="870"/>
      <c r="I12" s="870"/>
      <c r="J12" s="870"/>
      <c r="K12" s="870"/>
      <c r="L12" s="870"/>
      <c r="M12" s="870"/>
      <c r="N12" s="870"/>
      <c r="O12" s="870"/>
      <c r="P12" s="870"/>
      <c r="Q12" s="871" t="str">
        <f t="shared" si="0"/>
        <v/>
      </c>
      <c r="R12" s="871"/>
      <c r="S12" s="871"/>
      <c r="T12" s="872">
        <f>IF(ISNA(VLOOKUP(A12,入力シート!$B$56:$V$65,17,FALSE)),"",VLOOKUP(A12,入力シート!$B$56:$V$65,17,FALSE))</f>
        <v>0</v>
      </c>
      <c r="U12" s="872"/>
      <c r="V12" s="872"/>
      <c r="W12" s="872"/>
      <c r="X12" s="872"/>
      <c r="Y12" s="873" t="str">
        <f>IF(ISNA(VLOOKUP(A12,入力シート!$B$56:$BF$65,56,FALSE)),"",VLOOKUP(A12,入力シート!$B$56:$BF$65,56,FALSE))</f>
        <v/>
      </c>
      <c r="Z12" s="873"/>
      <c r="AA12" s="873"/>
      <c r="AB12" s="873"/>
      <c r="AC12" s="873"/>
      <c r="AD12" s="873"/>
      <c r="AE12" s="873"/>
      <c r="AF12" s="873"/>
      <c r="AG12" s="874"/>
      <c r="AH12" s="874"/>
      <c r="AI12" s="874"/>
      <c r="AJ12" s="875" t="str">
        <f>IF(ISNA(VLOOKUP(A12,入力シート!$B$56:$BD$65,41,FALSE)),"",VLOOKUP(A12,入力シート!$B$56:$BD$65,41,FALSE))</f>
        <v/>
      </c>
      <c r="AK12" s="875"/>
      <c r="AL12" s="875"/>
      <c r="AM12" s="875"/>
      <c r="AN12" s="875" t="str">
        <f>IF(ISNA(VLOOKUP(A12,入力シート!$B$56:$BD$65,35,FALSE)),"",VLOOKUP(A12,入力シート!$B$56:$BD$65,35,FALSE))</f>
        <v/>
      </c>
      <c r="AO12" s="875"/>
      <c r="AP12" s="875"/>
      <c r="AQ12" s="875"/>
    </row>
    <row r="13" spans="1:43" ht="13.5" customHeight="1" x14ac:dyDescent="0.2">
      <c r="A13" s="24">
        <v>3</v>
      </c>
      <c r="D13" s="108" t="str">
        <f>IF(E13="","","③")</f>
        <v/>
      </c>
      <c r="E13" s="870" t="str">
        <f>IF(VLOOKUP(A13,入力シート!$B$56:$L$65,3,FALSE)="","",VLOOKUP(A13,入力シート!$B$56:$L$65,3,FALSE))</f>
        <v/>
      </c>
      <c r="F13" s="870"/>
      <c r="G13" s="870"/>
      <c r="H13" s="870"/>
      <c r="I13" s="870"/>
      <c r="J13" s="870"/>
      <c r="K13" s="870"/>
      <c r="L13" s="870"/>
      <c r="M13" s="870"/>
      <c r="N13" s="870"/>
      <c r="O13" s="870"/>
      <c r="P13" s="870"/>
      <c r="Q13" s="871" t="str">
        <f t="shared" ref="Q13:Q17" si="1">IF(OR(E13=0,E13=""),"","型番：")</f>
        <v/>
      </c>
      <c r="R13" s="871"/>
      <c r="S13" s="871"/>
      <c r="T13" s="872">
        <f>IF(ISNA(VLOOKUP(A13,入力シート!$B$56:$V$65,17,FALSE)),"",VLOOKUP(A13,入力シート!$B$56:$V$65,17,FALSE))</f>
        <v>0</v>
      </c>
      <c r="U13" s="872"/>
      <c r="V13" s="872"/>
      <c r="W13" s="872"/>
      <c r="X13" s="872"/>
      <c r="Y13" s="873" t="str">
        <f>IF(ISNA(VLOOKUP(A13,入力シート!$B$56:$BF$65,56,FALSE)),"",VLOOKUP(A13,入力シート!$B$56:$BF$65,56,FALSE))</f>
        <v/>
      </c>
      <c r="Z13" s="873"/>
      <c r="AA13" s="873"/>
      <c r="AB13" s="873"/>
      <c r="AC13" s="873"/>
      <c r="AD13" s="873"/>
      <c r="AE13" s="873"/>
      <c r="AF13" s="873"/>
      <c r="AG13" s="874"/>
      <c r="AH13" s="874"/>
      <c r="AI13" s="874"/>
      <c r="AJ13" s="875" t="str">
        <f>IF(ISNA(VLOOKUP(A13,入力シート!$B$56:$BD$65,41,FALSE)),"",VLOOKUP(A13,入力シート!$B$56:$BD$65,41,FALSE))</f>
        <v/>
      </c>
      <c r="AK13" s="875"/>
      <c r="AL13" s="875"/>
      <c r="AM13" s="875"/>
      <c r="AN13" s="875" t="str">
        <f>IF(ISNA(VLOOKUP(A13,入力シート!$B$56:$BD$65,35,FALSE)),"",VLOOKUP(A13,入力シート!$B$56:$BD$65,35,FALSE))</f>
        <v/>
      </c>
      <c r="AO13" s="875"/>
      <c r="AP13" s="875"/>
      <c r="AQ13" s="875"/>
    </row>
    <row r="14" spans="1:43" ht="13.5" customHeight="1" x14ac:dyDescent="0.2">
      <c r="A14" s="24">
        <v>4</v>
      </c>
      <c r="D14" s="108" t="str">
        <f>IF(E14="","","④")</f>
        <v/>
      </c>
      <c r="E14" s="870" t="str">
        <f>IF(VLOOKUP(A14,入力シート!$B$56:$L$65,3,FALSE)="","",VLOOKUP(A14,入力シート!$B$56:$L$65,3,FALSE))</f>
        <v/>
      </c>
      <c r="F14" s="870"/>
      <c r="G14" s="870"/>
      <c r="H14" s="870"/>
      <c r="I14" s="870"/>
      <c r="J14" s="870"/>
      <c r="K14" s="870"/>
      <c r="L14" s="870"/>
      <c r="M14" s="870"/>
      <c r="N14" s="870"/>
      <c r="O14" s="870"/>
      <c r="P14" s="870"/>
      <c r="Q14" s="871" t="str">
        <f t="shared" si="1"/>
        <v/>
      </c>
      <c r="R14" s="871"/>
      <c r="S14" s="871"/>
      <c r="T14" s="872">
        <f>IF(ISNA(VLOOKUP(A14,入力シート!$B$56:$V$65,17,FALSE)),"",VLOOKUP(A14,入力シート!$B$56:$V$65,17,FALSE))</f>
        <v>0</v>
      </c>
      <c r="U14" s="872"/>
      <c r="V14" s="872"/>
      <c r="W14" s="872"/>
      <c r="X14" s="872"/>
      <c r="Y14" s="873" t="str">
        <f>IF(ISNA(VLOOKUP(A14,入力シート!$B$56:$BF$65,56,FALSE)),"",VLOOKUP(A14,入力シート!$B$56:$BF$65,56,FALSE))</f>
        <v/>
      </c>
      <c r="Z14" s="873"/>
      <c r="AA14" s="873"/>
      <c r="AB14" s="873"/>
      <c r="AC14" s="873"/>
      <c r="AD14" s="873"/>
      <c r="AE14" s="873"/>
      <c r="AF14" s="873"/>
      <c r="AG14" s="874"/>
      <c r="AH14" s="874"/>
      <c r="AI14" s="874"/>
      <c r="AJ14" s="875" t="str">
        <f>IF(ISNA(VLOOKUP(A14,入力シート!$B$56:$BD$65,41,FALSE)),"",VLOOKUP(A14,入力シート!$B$56:$BD$65,41,FALSE))</f>
        <v/>
      </c>
      <c r="AK14" s="875"/>
      <c r="AL14" s="875"/>
      <c r="AM14" s="875"/>
      <c r="AN14" s="875" t="str">
        <f>IF(ISNA(VLOOKUP(A14,入力シート!$B$56:$BD$65,35,FALSE)),"",VLOOKUP(A14,入力シート!$B$56:$BD$65,35,FALSE))</f>
        <v/>
      </c>
      <c r="AO14" s="875"/>
      <c r="AP14" s="875"/>
      <c r="AQ14" s="875"/>
    </row>
    <row r="15" spans="1:43" ht="13.5" customHeight="1" x14ac:dyDescent="0.2">
      <c r="A15" s="24">
        <v>5</v>
      </c>
      <c r="D15" s="108" t="str">
        <f>IF(E15="","","⑤")</f>
        <v/>
      </c>
      <c r="E15" s="870" t="str">
        <f>IF(VLOOKUP(A15,入力シート!$B$56:$L$65,3,FALSE)="","",VLOOKUP(A15,入力シート!$B$56:$L$65,3,FALSE))</f>
        <v/>
      </c>
      <c r="F15" s="870"/>
      <c r="G15" s="870"/>
      <c r="H15" s="870"/>
      <c r="I15" s="870"/>
      <c r="J15" s="870"/>
      <c r="K15" s="870"/>
      <c r="L15" s="870"/>
      <c r="M15" s="870"/>
      <c r="N15" s="870"/>
      <c r="O15" s="870"/>
      <c r="P15" s="870"/>
      <c r="Q15" s="871" t="str">
        <f t="shared" si="1"/>
        <v/>
      </c>
      <c r="R15" s="871"/>
      <c r="S15" s="871"/>
      <c r="T15" s="872">
        <f>IF(ISNA(VLOOKUP(A15,入力シート!$B$56:$V$65,17,FALSE)),"",VLOOKUP(A15,入力シート!$B$56:$V$65,17,FALSE))</f>
        <v>0</v>
      </c>
      <c r="U15" s="872"/>
      <c r="V15" s="872"/>
      <c r="W15" s="872"/>
      <c r="X15" s="872"/>
      <c r="Y15" s="873" t="str">
        <f>IF(ISNA(VLOOKUP(A15,入力シート!$B$56:$BF$65,56,FALSE)),"",VLOOKUP(A15,入力シート!$B$56:$BF$65,56,FALSE))</f>
        <v/>
      </c>
      <c r="Z15" s="873"/>
      <c r="AA15" s="873"/>
      <c r="AB15" s="873"/>
      <c r="AC15" s="873"/>
      <c r="AD15" s="873"/>
      <c r="AE15" s="873"/>
      <c r="AF15" s="873"/>
      <c r="AG15" s="874"/>
      <c r="AH15" s="874"/>
      <c r="AI15" s="874"/>
      <c r="AJ15" s="875" t="str">
        <f>IF(ISNA(VLOOKUP(A15,入力シート!$B$56:$BD$65,41,FALSE)),"",VLOOKUP(A15,入力シート!$B$56:$BD$65,41,FALSE))</f>
        <v/>
      </c>
      <c r="AK15" s="875"/>
      <c r="AL15" s="875"/>
      <c r="AM15" s="875"/>
      <c r="AN15" s="875" t="str">
        <f>IF(ISNA(VLOOKUP(A15,入力シート!$B$56:$BD$65,35,FALSE)),"",VLOOKUP(A15,入力シート!$B$56:$BD$65,35,FALSE))</f>
        <v/>
      </c>
      <c r="AO15" s="875"/>
      <c r="AP15" s="875"/>
      <c r="AQ15" s="875"/>
    </row>
    <row r="16" spans="1:43" ht="13.5" customHeight="1" x14ac:dyDescent="0.2">
      <c r="A16" s="24">
        <v>6</v>
      </c>
      <c r="D16" s="108" t="str">
        <f>IF(E16="","","⑥")</f>
        <v/>
      </c>
      <c r="E16" s="870" t="str">
        <f>IF(VLOOKUP(A16,入力シート!$B$56:$L$65,3,FALSE)="","",VLOOKUP(A16,入力シート!$B$56:$L$65,3,FALSE))</f>
        <v/>
      </c>
      <c r="F16" s="870"/>
      <c r="G16" s="870"/>
      <c r="H16" s="870"/>
      <c r="I16" s="870"/>
      <c r="J16" s="870"/>
      <c r="K16" s="870"/>
      <c r="L16" s="870"/>
      <c r="M16" s="870"/>
      <c r="N16" s="870"/>
      <c r="O16" s="870"/>
      <c r="P16" s="870"/>
      <c r="Q16" s="871" t="str">
        <f t="shared" si="1"/>
        <v/>
      </c>
      <c r="R16" s="871"/>
      <c r="S16" s="871"/>
      <c r="T16" s="872">
        <f>IF(ISNA(VLOOKUP(A16,入力シート!$B$56:$V$65,17,FALSE)),"",VLOOKUP(A16,入力シート!$B$56:$V$65,17,FALSE))</f>
        <v>0</v>
      </c>
      <c r="U16" s="872"/>
      <c r="V16" s="872"/>
      <c r="W16" s="872"/>
      <c r="X16" s="872"/>
      <c r="Y16" s="873" t="str">
        <f>IF(ISNA(VLOOKUP(A16,入力シート!$B$56:$BF$65,56,FALSE)),"",VLOOKUP(A16,入力シート!$B$56:$BF$65,56,FALSE))</f>
        <v/>
      </c>
      <c r="Z16" s="873"/>
      <c r="AA16" s="873"/>
      <c r="AB16" s="873"/>
      <c r="AC16" s="873"/>
      <c r="AD16" s="873"/>
      <c r="AE16" s="873"/>
      <c r="AF16" s="873"/>
      <c r="AG16" s="874"/>
      <c r="AH16" s="874"/>
      <c r="AI16" s="874"/>
      <c r="AJ16" s="875" t="str">
        <f>IF(ISNA(VLOOKUP(A16,入力シート!$B$56:$BD$65,41,FALSE)),"",VLOOKUP(A16,入力シート!$B$56:$BD$65,41,FALSE))</f>
        <v/>
      </c>
      <c r="AK16" s="875"/>
      <c r="AL16" s="875"/>
      <c r="AM16" s="875"/>
      <c r="AN16" s="875" t="str">
        <f>IF(ISNA(VLOOKUP(A16,入力シート!$B$56:$BD$65,35,FALSE)),"",VLOOKUP(A16,入力シート!$B$56:$BD$65,35,FALSE))</f>
        <v/>
      </c>
      <c r="AO16" s="875"/>
      <c r="AP16" s="875"/>
      <c r="AQ16" s="875"/>
    </row>
    <row r="17" spans="1:43" ht="13.5" customHeight="1" x14ac:dyDescent="0.2">
      <c r="A17" s="24">
        <v>7</v>
      </c>
      <c r="D17" s="108" t="str">
        <f>IF(E17="","","⑦")</f>
        <v/>
      </c>
      <c r="E17" s="870" t="str">
        <f>IF(VLOOKUP(A17,入力シート!$B$56:$L$65,3,FALSE)="","",VLOOKUP(A17,入力シート!$B$56:$L$65,3,FALSE))</f>
        <v/>
      </c>
      <c r="F17" s="870"/>
      <c r="G17" s="870"/>
      <c r="H17" s="870"/>
      <c r="I17" s="870"/>
      <c r="J17" s="870"/>
      <c r="K17" s="870"/>
      <c r="L17" s="870"/>
      <c r="M17" s="870"/>
      <c r="N17" s="870"/>
      <c r="O17" s="870"/>
      <c r="P17" s="870"/>
      <c r="Q17" s="871" t="str">
        <f t="shared" si="1"/>
        <v/>
      </c>
      <c r="R17" s="871"/>
      <c r="S17" s="871"/>
      <c r="T17" s="872">
        <f>IF(ISNA(VLOOKUP(A17,入力シート!$B$56:$V$65,17,FALSE)),"",VLOOKUP(A17,入力シート!$B$56:$V$65,17,FALSE))</f>
        <v>0</v>
      </c>
      <c r="U17" s="872"/>
      <c r="V17" s="872"/>
      <c r="W17" s="872"/>
      <c r="X17" s="872"/>
      <c r="Y17" s="873" t="str">
        <f>IF(ISNA(VLOOKUP(A17,入力シート!$B$56:$BF$65,56,FALSE)),"",VLOOKUP(A17,入力シート!$B$56:$BF$65,56,FALSE))</f>
        <v/>
      </c>
      <c r="Z17" s="873"/>
      <c r="AA17" s="873"/>
      <c r="AB17" s="873"/>
      <c r="AC17" s="873"/>
      <c r="AD17" s="873"/>
      <c r="AE17" s="873"/>
      <c r="AF17" s="873"/>
      <c r="AG17" s="874"/>
      <c r="AH17" s="874"/>
      <c r="AI17" s="874"/>
      <c r="AJ17" s="875" t="str">
        <f>IF(ISNA(VLOOKUP(A17,入力シート!$B$56:$BD$65,41,FALSE)),"",VLOOKUP(A17,入力シート!$B$56:$BD$65,41,FALSE))</f>
        <v/>
      </c>
      <c r="AK17" s="875"/>
      <c r="AL17" s="875"/>
      <c r="AM17" s="875"/>
      <c r="AN17" s="875" t="str">
        <f>IF(ISNA(VLOOKUP(A17,入力シート!$B$56:$BD$65,35,FALSE)),"",VLOOKUP(A17,入力シート!$B$56:$BD$65,35,FALSE))</f>
        <v/>
      </c>
      <c r="AO17" s="875"/>
      <c r="AP17" s="875"/>
      <c r="AQ17" s="875"/>
    </row>
    <row r="18" spans="1:43" ht="13.5" customHeight="1" x14ac:dyDescent="0.2">
      <c r="A18" s="24">
        <v>8</v>
      </c>
      <c r="D18" s="108" t="str">
        <f>IF(E18="","","⑧")</f>
        <v/>
      </c>
      <c r="E18" s="870" t="str">
        <f>IF(VLOOKUP(A18,入力シート!$B$56:$L$65,3,FALSE)="","",VLOOKUP(A18,入力シート!$B$56:$L$65,3,FALSE))</f>
        <v/>
      </c>
      <c r="F18" s="870"/>
      <c r="G18" s="870"/>
      <c r="H18" s="870"/>
      <c r="I18" s="870"/>
      <c r="J18" s="870"/>
      <c r="K18" s="870"/>
      <c r="L18" s="870"/>
      <c r="M18" s="870"/>
      <c r="N18" s="870"/>
      <c r="O18" s="870"/>
      <c r="P18" s="870"/>
      <c r="Q18" s="871" t="str">
        <f t="shared" ref="Q18:Q20" si="2">IF(OR(E18=0,E18=""),"","型番：")</f>
        <v/>
      </c>
      <c r="R18" s="871"/>
      <c r="S18" s="871"/>
      <c r="T18" s="872">
        <f>IF(ISNA(VLOOKUP(A18,入力シート!$B$56:$V$65,17,FALSE)),"",VLOOKUP(A18,入力シート!$B$56:$V$65,17,FALSE))</f>
        <v>0</v>
      </c>
      <c r="U18" s="872"/>
      <c r="V18" s="872"/>
      <c r="W18" s="872"/>
      <c r="X18" s="872"/>
      <c r="Y18" s="873" t="str">
        <f>IF(ISNA(VLOOKUP(A18,入力シート!$B$56:$BF$65,56,FALSE)),"",VLOOKUP(A18,入力シート!$B$56:$BF$65,56,FALSE))</f>
        <v/>
      </c>
      <c r="Z18" s="873"/>
      <c r="AA18" s="873"/>
      <c r="AB18" s="873"/>
      <c r="AC18" s="873"/>
      <c r="AD18" s="873"/>
      <c r="AE18" s="873"/>
      <c r="AF18" s="873"/>
      <c r="AG18" s="874"/>
      <c r="AH18" s="874"/>
      <c r="AI18" s="874"/>
      <c r="AJ18" s="875" t="str">
        <f>IF(ISNA(VLOOKUP(A18,入力シート!$B$56:$BD$65,41,FALSE)),"",VLOOKUP(A18,入力シート!$B$56:$BD$65,41,FALSE))</f>
        <v/>
      </c>
      <c r="AK18" s="875"/>
      <c r="AL18" s="875"/>
      <c r="AM18" s="875"/>
      <c r="AN18" s="875" t="str">
        <f>IF(ISNA(VLOOKUP(A18,入力シート!$B$56:$BD$65,35,FALSE)),"",VLOOKUP(A18,入力シート!$B$56:$BD$65,35,FALSE))</f>
        <v/>
      </c>
      <c r="AO18" s="875"/>
      <c r="AP18" s="875"/>
      <c r="AQ18" s="875"/>
    </row>
    <row r="19" spans="1:43" ht="13.5" customHeight="1" x14ac:dyDescent="0.2">
      <c r="A19" s="24">
        <v>9</v>
      </c>
      <c r="D19" s="108" t="str">
        <f>IF(E19="","","⑨")</f>
        <v/>
      </c>
      <c r="E19" s="870" t="str">
        <f>IF(VLOOKUP(A19,入力シート!$B$56:$L$65,3,FALSE)="","",VLOOKUP(A19,入力シート!$B$56:$L$65,3,FALSE))</f>
        <v/>
      </c>
      <c r="F19" s="870"/>
      <c r="G19" s="870"/>
      <c r="H19" s="870"/>
      <c r="I19" s="870"/>
      <c r="J19" s="870"/>
      <c r="K19" s="870"/>
      <c r="L19" s="870"/>
      <c r="M19" s="870"/>
      <c r="N19" s="870"/>
      <c r="O19" s="870"/>
      <c r="P19" s="870"/>
      <c r="Q19" s="871" t="str">
        <f t="shared" si="2"/>
        <v/>
      </c>
      <c r="R19" s="871"/>
      <c r="S19" s="871"/>
      <c r="T19" s="872">
        <f>IF(ISNA(VLOOKUP(A19,入力シート!$B$56:$V$65,17,FALSE)),"",VLOOKUP(A19,入力シート!$B$56:$V$65,17,FALSE))</f>
        <v>0</v>
      </c>
      <c r="U19" s="872"/>
      <c r="V19" s="872"/>
      <c r="W19" s="872"/>
      <c r="X19" s="872"/>
      <c r="Y19" s="873" t="str">
        <f>IF(ISNA(VLOOKUP(A19,入力シート!$B$56:$BF$65,56,FALSE)),"",VLOOKUP(A19,入力シート!$B$56:$BF$65,56,FALSE))</f>
        <v/>
      </c>
      <c r="Z19" s="873"/>
      <c r="AA19" s="873"/>
      <c r="AB19" s="873"/>
      <c r="AC19" s="873"/>
      <c r="AD19" s="873"/>
      <c r="AE19" s="873"/>
      <c r="AF19" s="873"/>
      <c r="AG19" s="874"/>
      <c r="AH19" s="874"/>
      <c r="AI19" s="874"/>
      <c r="AJ19" s="875" t="str">
        <f>IF(ISNA(VLOOKUP(A19,入力シート!$B$56:$BD$65,41,FALSE)),"",VLOOKUP(A19,入力シート!$B$56:$BD$65,41,FALSE))</f>
        <v/>
      </c>
      <c r="AK19" s="875"/>
      <c r="AL19" s="875"/>
      <c r="AM19" s="875"/>
      <c r="AN19" s="875" t="str">
        <f>IF(ISNA(VLOOKUP(A19,入力シート!$B$56:$BD$65,35,FALSE)),"",VLOOKUP(A19,入力シート!$B$56:$BD$65,35,FALSE))</f>
        <v/>
      </c>
      <c r="AO19" s="875"/>
      <c r="AP19" s="875"/>
      <c r="AQ19" s="875"/>
    </row>
    <row r="20" spans="1:43" ht="13.5" customHeight="1" x14ac:dyDescent="0.2">
      <c r="A20" s="24">
        <v>10</v>
      </c>
      <c r="D20" s="108" t="str">
        <f>IF(E20="","","⑩")</f>
        <v/>
      </c>
      <c r="E20" s="870" t="str">
        <f>IF(VLOOKUP(A20,入力シート!$B$56:$L$65,3,FALSE)="","",VLOOKUP(A20,入力シート!$B$56:$L$65,3,FALSE))</f>
        <v/>
      </c>
      <c r="F20" s="870"/>
      <c r="G20" s="870"/>
      <c r="H20" s="870"/>
      <c r="I20" s="870"/>
      <c r="J20" s="870"/>
      <c r="K20" s="870"/>
      <c r="L20" s="870"/>
      <c r="M20" s="870"/>
      <c r="N20" s="870"/>
      <c r="O20" s="870"/>
      <c r="P20" s="870"/>
      <c r="Q20" s="871" t="str">
        <f t="shared" si="2"/>
        <v/>
      </c>
      <c r="R20" s="871"/>
      <c r="S20" s="871"/>
      <c r="T20" s="872">
        <f>IF(ISNA(VLOOKUP(A20,入力シート!$B$56:$V$65,17,FALSE)),"",VLOOKUP(A20,入力シート!$B$56:$V$65,17,FALSE))</f>
        <v>0</v>
      </c>
      <c r="U20" s="872"/>
      <c r="V20" s="872"/>
      <c r="W20" s="872"/>
      <c r="X20" s="872"/>
      <c r="Y20" s="873" t="str">
        <f>IF(ISNA(VLOOKUP(A20,入力シート!$B$56:$BF$65,56,FALSE)),"",VLOOKUP(A20,入力シート!$B$56:$BF$65,56,FALSE))</f>
        <v/>
      </c>
      <c r="Z20" s="873"/>
      <c r="AA20" s="873"/>
      <c r="AB20" s="873"/>
      <c r="AC20" s="873"/>
      <c r="AD20" s="873"/>
      <c r="AE20" s="873"/>
      <c r="AF20" s="873"/>
      <c r="AG20" s="874"/>
      <c r="AH20" s="874"/>
      <c r="AI20" s="874"/>
      <c r="AJ20" s="875" t="str">
        <f>IF(ISNA(VLOOKUP(A20,入力シート!$B$56:$BD$65,41,FALSE)),"",VLOOKUP(A20,入力シート!$B$56:$BD$65,41,FALSE))</f>
        <v/>
      </c>
      <c r="AK20" s="875"/>
      <c r="AL20" s="875"/>
      <c r="AM20" s="875"/>
      <c r="AN20" s="875" t="str">
        <f>IF(ISNA(VLOOKUP(A20,入力シート!$B$56:$BD$65,35,FALSE)),"",VLOOKUP(A20,入力シート!$B$56:$BD$65,35,FALSE))</f>
        <v/>
      </c>
      <c r="AO20" s="875"/>
      <c r="AP20" s="875"/>
      <c r="AQ20" s="875"/>
    </row>
    <row r="21" spans="1:43" x14ac:dyDescent="0.2">
      <c r="D21" s="108"/>
      <c r="E21" s="109"/>
      <c r="F21" s="109"/>
      <c r="G21" s="109"/>
      <c r="H21" s="109"/>
      <c r="I21" s="109"/>
      <c r="J21" s="109"/>
      <c r="K21" s="109"/>
      <c r="L21" s="109"/>
      <c r="M21" s="109"/>
      <c r="N21" s="109"/>
      <c r="O21" s="109"/>
      <c r="P21" s="109"/>
      <c r="Q21" s="109"/>
      <c r="R21" s="109"/>
      <c r="S21" s="109"/>
      <c r="T21" s="109"/>
      <c r="U21" s="109"/>
      <c r="AG21" s="874"/>
      <c r="AH21" s="874"/>
      <c r="AI21" s="874"/>
      <c r="AJ21" s="875"/>
      <c r="AK21" s="875"/>
      <c r="AL21" s="875"/>
      <c r="AM21" s="875"/>
      <c r="AN21" s="875"/>
      <c r="AO21" s="875"/>
      <c r="AP21" s="875"/>
      <c r="AQ21" s="875"/>
    </row>
    <row r="22" spans="1:43" x14ac:dyDescent="0.2">
      <c r="C22" s="24" t="s">
        <v>390</v>
      </c>
    </row>
    <row r="23" spans="1:43" x14ac:dyDescent="0.2">
      <c r="F23" s="875">
        <f>SUM(AJ11:AM20)</f>
        <v>0</v>
      </c>
      <c r="G23" s="875"/>
      <c r="H23" s="875"/>
      <c r="I23" s="875"/>
      <c r="J23" s="875"/>
      <c r="K23" s="875"/>
      <c r="L23" s="875"/>
      <c r="M23" s="875"/>
      <c r="N23" s="24" t="s">
        <v>262</v>
      </c>
      <c r="O23" s="307" t="s">
        <v>391</v>
      </c>
      <c r="P23" s="307"/>
      <c r="Q23" s="307"/>
      <c r="R23" s="307"/>
      <c r="S23" s="307"/>
      <c r="T23" s="307"/>
      <c r="U23" s="307"/>
      <c r="V23" s="876">
        <f>SUM(AN11:AQ20)</f>
        <v>0</v>
      </c>
      <c r="W23" s="876"/>
      <c r="X23" s="876"/>
      <c r="Y23" s="876"/>
      <c r="Z23" s="876"/>
      <c r="AA23" s="876"/>
      <c r="AD23" s="110"/>
      <c r="AE23" s="110"/>
    </row>
    <row r="24" spans="1:43" x14ac:dyDescent="0.2">
      <c r="F24" s="111"/>
      <c r="G24" s="111"/>
      <c r="H24" s="111"/>
      <c r="I24" s="111"/>
      <c r="J24" s="111"/>
      <c r="K24" s="111"/>
      <c r="L24" s="111"/>
      <c r="M24" s="111"/>
      <c r="V24" s="875"/>
      <c r="W24" s="875"/>
      <c r="X24" s="875"/>
      <c r="Y24" s="875"/>
      <c r="Z24" s="875"/>
      <c r="AA24" s="875"/>
      <c r="AB24" s="111"/>
      <c r="AC24" s="111"/>
      <c r="AD24" s="110"/>
      <c r="AE24" s="110"/>
    </row>
    <row r="25" spans="1:43" x14ac:dyDescent="0.2">
      <c r="C25" s="24" t="s">
        <v>392</v>
      </c>
    </row>
    <row r="26" spans="1:43" x14ac:dyDescent="0.2">
      <c r="F26" s="877">
        <f>MAX(入力シート!AS56:AU65)</f>
        <v>0</v>
      </c>
      <c r="G26" s="877"/>
      <c r="H26" s="877"/>
      <c r="I26" s="877"/>
      <c r="J26" s="877"/>
      <c r="K26" s="877"/>
      <c r="L26" s="877"/>
      <c r="M26" s="877"/>
      <c r="N26" s="877"/>
    </row>
    <row r="28" spans="1:43" x14ac:dyDescent="0.2">
      <c r="C28" s="24" t="s">
        <v>393</v>
      </c>
    </row>
    <row r="29" spans="1:43" x14ac:dyDescent="0.2">
      <c r="D29" s="112" t="str">
        <f t="shared" ref="D29:D38" si="3">D11</f>
        <v/>
      </c>
      <c r="E29" s="113"/>
      <c r="F29" s="878" t="str">
        <f>IF(D29="","",入力シート!P201)</f>
        <v/>
      </c>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113"/>
    </row>
    <row r="30" spans="1:43" x14ac:dyDescent="0.2">
      <c r="D30" s="112" t="str">
        <f t="shared" si="3"/>
        <v/>
      </c>
      <c r="E30" s="113"/>
      <c r="F30" s="878" t="str">
        <f>IF(D30="","",入力シート!P202)</f>
        <v/>
      </c>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113"/>
    </row>
    <row r="31" spans="1:43" x14ac:dyDescent="0.2">
      <c r="D31" s="112" t="str">
        <f t="shared" si="3"/>
        <v/>
      </c>
      <c r="E31" s="113"/>
      <c r="F31" s="878" t="str">
        <f>IF(D31="","",入力シート!P203)</f>
        <v/>
      </c>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113"/>
    </row>
    <row r="32" spans="1:43" x14ac:dyDescent="0.2">
      <c r="D32" s="112" t="str">
        <f t="shared" si="3"/>
        <v/>
      </c>
      <c r="E32" s="113"/>
      <c r="F32" s="878" t="str">
        <f>IF(D32="","",入力シート!P204)</f>
        <v/>
      </c>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113"/>
    </row>
    <row r="33" spans="3:35" x14ac:dyDescent="0.2">
      <c r="D33" s="112" t="str">
        <f t="shared" si="3"/>
        <v/>
      </c>
      <c r="E33" s="113"/>
      <c r="F33" s="878" t="str">
        <f>IF(D33="","",入力シート!P205)</f>
        <v/>
      </c>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row>
    <row r="34" spans="3:35" x14ac:dyDescent="0.2">
      <c r="D34" s="112" t="str">
        <f t="shared" si="3"/>
        <v/>
      </c>
      <c r="E34" s="113"/>
      <c r="F34" s="878" t="str">
        <f>IF(D34="","",入力シート!P206)</f>
        <v/>
      </c>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113"/>
    </row>
    <row r="35" spans="3:35" x14ac:dyDescent="0.2">
      <c r="D35" s="112" t="str">
        <f t="shared" si="3"/>
        <v/>
      </c>
      <c r="E35" s="113"/>
      <c r="F35" s="878" t="str">
        <f>IF(D35="","",入力シート!P207)</f>
        <v/>
      </c>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113"/>
    </row>
    <row r="36" spans="3:35" x14ac:dyDescent="0.2">
      <c r="D36" s="112" t="str">
        <f t="shared" si="3"/>
        <v/>
      </c>
      <c r="E36" s="113"/>
      <c r="F36" s="878" t="str">
        <f>IF(D36="","",入力シート!P208)</f>
        <v/>
      </c>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113"/>
    </row>
    <row r="37" spans="3:35" x14ac:dyDescent="0.2">
      <c r="D37" s="112" t="str">
        <f t="shared" si="3"/>
        <v/>
      </c>
      <c r="E37" s="113"/>
      <c r="F37" s="878" t="str">
        <f>IF(D37="","",入力シート!P209)</f>
        <v/>
      </c>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113"/>
    </row>
    <row r="38" spans="3:35" x14ac:dyDescent="0.2">
      <c r="D38" s="112" t="str">
        <f t="shared" si="3"/>
        <v/>
      </c>
      <c r="E38" s="113"/>
      <c r="F38" s="878" t="str">
        <f>IF(D38="","",入力シート!P210)</f>
        <v/>
      </c>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113"/>
    </row>
    <row r="40" spans="3:35" x14ac:dyDescent="0.2">
      <c r="C40" s="24" t="s">
        <v>394</v>
      </c>
    </row>
    <row r="41" spans="3:35" x14ac:dyDescent="0.2">
      <c r="D41" s="112" t="str">
        <f t="shared" ref="D41:D50" si="4">D11</f>
        <v/>
      </c>
      <c r="E41" s="113"/>
      <c r="F41" s="878" t="str">
        <f>IF(D41="","",入力シート!Z201)</f>
        <v/>
      </c>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113"/>
    </row>
    <row r="42" spans="3:35" x14ac:dyDescent="0.2">
      <c r="D42" s="112" t="str">
        <f t="shared" si="4"/>
        <v/>
      </c>
      <c r="E42" s="113"/>
      <c r="F42" s="878" t="str">
        <f>IF(D42="","",入力シート!Z202)</f>
        <v/>
      </c>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113"/>
    </row>
    <row r="43" spans="3:35" x14ac:dyDescent="0.2">
      <c r="D43" s="112" t="str">
        <f t="shared" si="4"/>
        <v/>
      </c>
      <c r="E43" s="113"/>
      <c r="F43" s="878" t="str">
        <f>IF(D43="","",入力シート!Z203)</f>
        <v/>
      </c>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113"/>
    </row>
    <row r="44" spans="3:35" x14ac:dyDescent="0.2">
      <c r="D44" s="112" t="str">
        <f t="shared" si="4"/>
        <v/>
      </c>
      <c r="E44" s="113"/>
      <c r="F44" s="878" t="str">
        <f>IF(D44="","",入力シート!Z204)</f>
        <v/>
      </c>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113"/>
    </row>
    <row r="45" spans="3:35" x14ac:dyDescent="0.2">
      <c r="D45" s="112" t="str">
        <f t="shared" si="4"/>
        <v/>
      </c>
      <c r="E45" s="113"/>
      <c r="F45" s="878" t="str">
        <f>IF(D45="","",入力シート!Z205)</f>
        <v/>
      </c>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3:35" x14ac:dyDescent="0.2">
      <c r="D46" s="112" t="str">
        <f t="shared" si="4"/>
        <v/>
      </c>
      <c r="E46" s="113"/>
      <c r="F46" s="878" t="str">
        <f>IF(D46="","",入力シート!Z206)</f>
        <v/>
      </c>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113"/>
    </row>
    <row r="47" spans="3:35" x14ac:dyDescent="0.2">
      <c r="D47" s="112" t="str">
        <f t="shared" si="4"/>
        <v/>
      </c>
      <c r="E47" s="113"/>
      <c r="F47" s="878" t="str">
        <f>IF(D47="","",入力シート!Z207)</f>
        <v/>
      </c>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113"/>
    </row>
    <row r="48" spans="3:35" x14ac:dyDescent="0.2">
      <c r="D48" s="112" t="str">
        <f t="shared" si="4"/>
        <v/>
      </c>
      <c r="E48" s="113"/>
      <c r="F48" s="878" t="str">
        <f>IF(D48="","",入力シート!Z208)</f>
        <v/>
      </c>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113"/>
    </row>
    <row r="49" spans="3:35" x14ac:dyDescent="0.2">
      <c r="D49" s="112" t="str">
        <f t="shared" si="4"/>
        <v/>
      </c>
      <c r="E49" s="113"/>
      <c r="F49" s="878" t="str">
        <f>IF(D49="","",入力シート!Z209)</f>
        <v/>
      </c>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113"/>
    </row>
    <row r="50" spans="3:35" x14ac:dyDescent="0.2">
      <c r="D50" s="112" t="str">
        <f t="shared" si="4"/>
        <v/>
      </c>
      <c r="E50" s="113"/>
      <c r="F50" s="878" t="str">
        <f>IF(D50="","",入力シート!Z210)</f>
        <v/>
      </c>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113"/>
    </row>
    <row r="52" spans="3:35" x14ac:dyDescent="0.2">
      <c r="C52" s="24" t="s">
        <v>395</v>
      </c>
    </row>
    <row r="53" spans="3:35" x14ac:dyDescent="0.2">
      <c r="F53" s="879" t="s">
        <v>396</v>
      </c>
      <c r="G53" s="879"/>
      <c r="H53" s="879"/>
      <c r="I53" s="879"/>
      <c r="J53" s="879"/>
      <c r="K53" s="879"/>
      <c r="L53" s="879"/>
      <c r="M53" s="879"/>
    </row>
    <row r="54" spans="3:35" x14ac:dyDescent="0.2">
      <c r="F54" s="114"/>
      <c r="G54" s="114"/>
      <c r="H54" s="114"/>
      <c r="I54" s="114"/>
      <c r="J54" s="114"/>
      <c r="K54" s="114"/>
      <c r="L54" s="114"/>
      <c r="M54" s="114"/>
    </row>
    <row r="56" spans="3:35" x14ac:dyDescent="0.2">
      <c r="D56" s="356" t="s">
        <v>397</v>
      </c>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row>
    <row r="57" spans="3:35" x14ac:dyDescent="0.2">
      <c r="D57" s="880">
        <f>入力シート!F212</f>
        <v>0</v>
      </c>
      <c r="E57" s="880"/>
      <c r="F57" s="880"/>
      <c r="G57" s="880"/>
      <c r="H57" s="880"/>
      <c r="I57" s="880"/>
      <c r="J57" s="880"/>
      <c r="K57" s="880"/>
      <c r="L57" s="307" t="s">
        <v>398</v>
      </c>
      <c r="M57" s="307"/>
      <c r="N57" s="307"/>
      <c r="O57" s="307"/>
    </row>
    <row r="58" spans="3:35" x14ac:dyDescent="0.2">
      <c r="E58" s="879" t="s">
        <v>399</v>
      </c>
      <c r="F58" s="879"/>
      <c r="G58" s="879"/>
      <c r="H58" s="879"/>
      <c r="I58" s="879"/>
      <c r="J58" s="879"/>
      <c r="K58" s="113"/>
      <c r="L58" s="113"/>
    </row>
    <row r="59" spans="3:35" x14ac:dyDescent="0.2">
      <c r="F59" s="544" t="s">
        <v>400</v>
      </c>
      <c r="G59" s="544"/>
      <c r="H59" s="544"/>
      <c r="I59" s="544"/>
      <c r="J59" s="307">
        <f>入力シート!F213</f>
        <v>0</v>
      </c>
      <c r="K59" s="307"/>
      <c r="L59" s="307"/>
      <c r="M59" s="307"/>
      <c r="N59" s="307"/>
      <c r="O59" s="307"/>
      <c r="P59" s="307"/>
      <c r="Q59" s="9"/>
      <c r="R59" s="9"/>
      <c r="S59" s="9"/>
      <c r="T59" s="544" t="s">
        <v>401</v>
      </c>
      <c r="U59" s="544"/>
      <c r="V59" s="544"/>
      <c r="W59" s="544"/>
      <c r="X59" s="307">
        <f>入力シート!Q213</f>
        <v>0</v>
      </c>
      <c r="Y59" s="307"/>
      <c r="Z59" s="307"/>
      <c r="AA59" s="307"/>
      <c r="AB59" s="307"/>
      <c r="AC59" s="307"/>
      <c r="AD59" s="307"/>
      <c r="AE59" s="307"/>
      <c r="AF59" s="115"/>
      <c r="AG59" s="9"/>
      <c r="AH59" s="9"/>
    </row>
    <row r="60" spans="3:35" x14ac:dyDescent="0.2">
      <c r="F60" s="104"/>
      <c r="G60" s="104"/>
      <c r="H60" s="104"/>
      <c r="I60" s="104"/>
      <c r="T60" s="104"/>
      <c r="U60" s="104"/>
      <c r="V60" s="104"/>
      <c r="W60" s="104"/>
      <c r="AF60" s="12"/>
    </row>
    <row r="61" spans="3:35" x14ac:dyDescent="0.2">
      <c r="F61" s="544" t="s">
        <v>400</v>
      </c>
      <c r="G61" s="544"/>
      <c r="H61" s="544"/>
      <c r="I61" s="544"/>
      <c r="J61" s="307">
        <f>入力シート!F214</f>
        <v>0</v>
      </c>
      <c r="K61" s="307"/>
      <c r="L61" s="307"/>
      <c r="M61" s="307"/>
      <c r="N61" s="307"/>
      <c r="O61" s="307"/>
      <c r="P61" s="307"/>
      <c r="Q61" s="9"/>
      <c r="R61" s="9"/>
      <c r="S61" s="9"/>
      <c r="T61" s="544" t="s">
        <v>401</v>
      </c>
      <c r="U61" s="544"/>
      <c r="V61" s="544"/>
      <c r="W61" s="544"/>
      <c r="X61" s="307">
        <f>入力シート!Q214</f>
        <v>0</v>
      </c>
      <c r="Y61" s="307"/>
      <c r="Z61" s="307"/>
      <c r="AA61" s="307"/>
      <c r="AB61" s="307"/>
      <c r="AC61" s="307"/>
      <c r="AD61" s="307"/>
      <c r="AE61" s="307"/>
      <c r="AF61" s="115"/>
      <c r="AG61" s="9"/>
      <c r="AH61" s="9"/>
    </row>
    <row r="62" spans="3:35" x14ac:dyDescent="0.2">
      <c r="F62" s="104"/>
      <c r="G62" s="104"/>
      <c r="H62" s="104"/>
      <c r="I62" s="104"/>
      <c r="J62" s="9"/>
      <c r="K62" s="9"/>
      <c r="L62" s="9"/>
      <c r="M62" s="9"/>
      <c r="N62" s="9"/>
      <c r="O62" s="9"/>
      <c r="P62" s="9"/>
      <c r="Q62" s="9"/>
      <c r="R62" s="9"/>
      <c r="S62" s="9"/>
      <c r="T62" s="104"/>
      <c r="U62" s="104"/>
      <c r="V62" s="104"/>
      <c r="W62" s="104"/>
      <c r="X62" s="9"/>
      <c r="Y62" s="9"/>
      <c r="Z62" s="9"/>
      <c r="AA62" s="9"/>
      <c r="AB62" s="9"/>
      <c r="AC62" s="9"/>
      <c r="AD62" s="9"/>
      <c r="AE62" s="9"/>
      <c r="AF62" s="9"/>
      <c r="AG62" s="9"/>
      <c r="AH62" s="9"/>
    </row>
    <row r="63" spans="3:35" x14ac:dyDescent="0.2">
      <c r="F63" s="104"/>
      <c r="G63" s="104"/>
      <c r="H63" s="104"/>
      <c r="I63" s="104"/>
      <c r="J63" s="9"/>
      <c r="K63" s="9"/>
      <c r="L63" s="9"/>
      <c r="M63" s="9"/>
      <c r="N63" s="9"/>
      <c r="O63" s="9"/>
      <c r="P63" s="9"/>
      <c r="Q63" s="9"/>
      <c r="R63" s="9"/>
      <c r="S63" s="9"/>
      <c r="T63" s="104"/>
      <c r="U63" s="104"/>
      <c r="V63" s="104"/>
      <c r="W63" s="104"/>
      <c r="X63" s="9"/>
      <c r="Y63" s="9"/>
      <c r="Z63" s="9"/>
      <c r="AA63" s="9"/>
      <c r="AB63" s="9"/>
      <c r="AC63" s="9"/>
      <c r="AD63" s="9"/>
      <c r="AE63" s="9"/>
      <c r="AF63" s="9"/>
      <c r="AG63" s="9"/>
      <c r="AH63" s="9"/>
    </row>
    <row r="64" spans="3:35" x14ac:dyDescent="0.2">
      <c r="F64" s="104"/>
      <c r="G64" s="104"/>
      <c r="H64" s="104"/>
      <c r="I64" s="104"/>
      <c r="J64" s="9"/>
      <c r="K64" s="9"/>
      <c r="L64" s="9"/>
      <c r="M64" s="9"/>
      <c r="N64" s="9"/>
      <c r="O64" s="9"/>
      <c r="P64" s="9"/>
      <c r="Q64" s="9"/>
      <c r="R64" s="9"/>
      <c r="S64" s="9"/>
      <c r="T64" s="104"/>
      <c r="U64" s="104"/>
      <c r="V64" s="104"/>
      <c r="W64" s="104"/>
      <c r="X64" s="9"/>
      <c r="Y64" s="9"/>
      <c r="Z64" s="9"/>
      <c r="AA64" s="9"/>
      <c r="AB64" s="9"/>
      <c r="AC64" s="9"/>
      <c r="AD64" s="9"/>
      <c r="AE64" s="9"/>
      <c r="AF64" s="9"/>
      <c r="AG64" s="9"/>
      <c r="AH64" s="9"/>
    </row>
    <row r="65" spans="2:35" x14ac:dyDescent="0.2">
      <c r="F65" s="104"/>
      <c r="G65" s="104"/>
      <c r="H65" s="104"/>
      <c r="I65" s="104"/>
      <c r="J65" s="9"/>
      <c r="K65" s="9"/>
      <c r="L65" s="9"/>
      <c r="M65" s="9"/>
      <c r="N65" s="9"/>
      <c r="O65" s="9"/>
      <c r="P65" s="9"/>
      <c r="Q65" s="9"/>
      <c r="R65" s="9"/>
      <c r="S65" s="9"/>
      <c r="T65" s="104"/>
      <c r="U65" s="104"/>
      <c r="V65" s="104"/>
      <c r="W65" s="104"/>
      <c r="X65" s="9"/>
      <c r="Y65" s="9"/>
      <c r="Z65" s="9"/>
      <c r="AA65" s="9"/>
      <c r="AB65" s="9"/>
      <c r="AC65" s="9"/>
      <c r="AD65" s="9"/>
      <c r="AE65" s="9"/>
      <c r="AF65" s="9"/>
      <c r="AG65" s="9"/>
      <c r="AH65" s="9"/>
    </row>
    <row r="66" spans="2:35" x14ac:dyDescent="0.2">
      <c r="B66" s="881" t="s">
        <v>402</v>
      </c>
      <c r="C66" s="881"/>
      <c r="D66" s="882" t="s">
        <v>403</v>
      </c>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row>
    <row r="67" spans="2:35" x14ac:dyDescent="0.2">
      <c r="B67" s="116"/>
      <c r="C67" s="116"/>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row>
    <row r="68" spans="2:35" x14ac:dyDescent="0.2">
      <c r="B68" s="117"/>
      <c r="C68" s="117"/>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row>
  </sheetData>
  <sheetProtection sheet="1" objects="1" scenarios="1" selectLockedCells="1" selectUnlockedCells="1"/>
  <mergeCells count="118">
    <mergeCell ref="B66:C66"/>
    <mergeCell ref="D66:AI68"/>
    <mergeCell ref="E58:J58"/>
    <mergeCell ref="F59:I59"/>
    <mergeCell ref="J59:P59"/>
    <mergeCell ref="T59:W59"/>
    <mergeCell ref="X59:AE59"/>
    <mergeCell ref="F61:I61"/>
    <mergeCell ref="J61:P61"/>
    <mergeCell ref="T61:W61"/>
    <mergeCell ref="X61:AE61"/>
    <mergeCell ref="F33:AH33"/>
    <mergeCell ref="F41:AH41"/>
    <mergeCell ref="F42:AH42"/>
    <mergeCell ref="F43:AH43"/>
    <mergeCell ref="F44:AH44"/>
    <mergeCell ref="F45:AH45"/>
    <mergeCell ref="F53:M53"/>
    <mergeCell ref="D56:AI56"/>
    <mergeCell ref="D57:K57"/>
    <mergeCell ref="L57:O57"/>
    <mergeCell ref="F34:AH34"/>
    <mergeCell ref="F35:AH35"/>
    <mergeCell ref="F36:AH36"/>
    <mergeCell ref="F37:AH37"/>
    <mergeCell ref="F46:AH46"/>
    <mergeCell ref="F47:AH47"/>
    <mergeCell ref="F48:AH48"/>
    <mergeCell ref="F49:AH49"/>
    <mergeCell ref="F38:AH38"/>
    <mergeCell ref="F50:AH50"/>
    <mergeCell ref="F23:M23"/>
    <mergeCell ref="O23:U23"/>
    <mergeCell ref="V23:AA23"/>
    <mergeCell ref="V24:AA24"/>
    <mergeCell ref="F26:N26"/>
    <mergeCell ref="F29:AH29"/>
    <mergeCell ref="F30:AH30"/>
    <mergeCell ref="F31:AH31"/>
    <mergeCell ref="F32:AH32"/>
    <mergeCell ref="AG21:AI21"/>
    <mergeCell ref="AJ21:AM21"/>
    <mergeCell ref="AN21:AQ21"/>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B1:AI1"/>
    <mergeCell ref="B2:AI2"/>
    <mergeCell ref="B6:AI6"/>
    <mergeCell ref="AJ10:AM10"/>
    <mergeCell ref="AN10:AQ10"/>
    <mergeCell ref="E11:P11"/>
    <mergeCell ref="Q11:S11"/>
    <mergeCell ref="T11:X11"/>
    <mergeCell ref="Y11:AF11"/>
    <mergeCell ref="AG11:AI11"/>
    <mergeCell ref="AJ11:AM11"/>
    <mergeCell ref="AN11:AQ11"/>
  </mergeCells>
  <phoneticPr fontId="5"/>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zoomScaleNormal="90" zoomScaleSheetLayoutView="100" workbookViewId="0">
      <selection activeCell="Y9" sqref="Y9"/>
    </sheetView>
  </sheetViews>
  <sheetFormatPr defaultColWidth="2.33203125" defaultRowHeight="18" x14ac:dyDescent="0.2"/>
  <cols>
    <col min="1" max="1" width="4" style="24" bestFit="1" customWidth="1"/>
    <col min="2" max="4" width="2.33203125" style="24"/>
    <col min="5" max="19" width="2.33203125" style="24" customWidth="1"/>
    <col min="20" max="16384" width="2.33203125" style="24"/>
  </cols>
  <sheetData>
    <row r="1" spans="1:43" x14ac:dyDescent="0.2">
      <c r="B1" s="859" t="s">
        <v>384</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row>
    <row r="2" spans="1:43" x14ac:dyDescent="0.2">
      <c r="B2" s="859" t="s">
        <v>404</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row>
    <row r="6" spans="1:43" ht="22.5" customHeight="1" x14ac:dyDescent="0.2">
      <c r="B6" s="862" t="s">
        <v>386</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387</v>
      </c>
      <c r="B10" s="9"/>
      <c r="C10" s="24" t="s">
        <v>405</v>
      </c>
      <c r="AJ10" s="307" t="s">
        <v>389</v>
      </c>
      <c r="AK10" s="307"/>
      <c r="AL10" s="307"/>
      <c r="AM10" s="307"/>
      <c r="AN10" s="307" t="s">
        <v>118</v>
      </c>
      <c r="AO10" s="307"/>
      <c r="AP10" s="307"/>
      <c r="AQ10" s="307"/>
    </row>
    <row r="11" spans="1:43" ht="13.5" customHeight="1" x14ac:dyDescent="0.2">
      <c r="A11" s="24">
        <v>1</v>
      </c>
      <c r="D11" s="108" t="str">
        <f>IF(E11="","","①")</f>
        <v/>
      </c>
      <c r="E11" s="870" t="str">
        <f>IF(VLOOKUP(A11,入力シート!$B$107:$K$116,3,FALSE)="","",VLOOKUP(A11,入力シート!$B$107:$K$116,3,FALSE))</f>
        <v/>
      </c>
      <c r="F11" s="870"/>
      <c r="G11" s="870"/>
      <c r="H11" s="870"/>
      <c r="I11" s="870"/>
      <c r="J11" s="870"/>
      <c r="K11" s="870"/>
      <c r="L11" s="870"/>
      <c r="M11" s="870"/>
      <c r="N11" s="870"/>
      <c r="O11" s="870"/>
      <c r="P11" s="870"/>
      <c r="Q11" s="871"/>
      <c r="R11" s="871"/>
      <c r="S11" s="871"/>
      <c r="T11" s="872" t="str">
        <f>IF(ISNA(VLOOKUP(A11,入力シート!$B$107:$AL$116,28,FALSE)),"",VLOOKUP(A11,入力シート!$B$107:$AL$116,28,FALSE))</f>
        <v/>
      </c>
      <c r="U11" s="872"/>
      <c r="V11" s="872"/>
      <c r="W11" s="872"/>
      <c r="X11" s="872"/>
      <c r="Y11" s="873"/>
      <c r="Z11" s="873"/>
      <c r="AA11" s="873"/>
      <c r="AB11" s="873"/>
      <c r="AC11" s="873"/>
      <c r="AD11" s="873"/>
      <c r="AE11" s="873"/>
      <c r="AF11" s="873"/>
      <c r="AG11" s="874"/>
      <c r="AH11" s="874"/>
      <c r="AI11" s="874"/>
      <c r="AJ11" s="875" t="str">
        <f>IF(ISNA(VLOOKUP(A11,入力シート!$B$107:$BF$116,43,FALSE)),"",VLOOKUP(A11,入力シート!$B$107:$BF$116,43,FALSE))</f>
        <v/>
      </c>
      <c r="AK11" s="875"/>
      <c r="AL11" s="875"/>
      <c r="AM11" s="875"/>
      <c r="AN11" s="875" t="str">
        <f>IF(ISNA(VLOOKUP(A11,入力シート!$B$107:$BF$116,38,FALSE)),"",VLOOKUP(A11,入力シート!$B$107:$BF$116,38,FALSE))</f>
        <v/>
      </c>
      <c r="AO11" s="875"/>
      <c r="AP11" s="875"/>
      <c r="AQ11" s="875"/>
    </row>
    <row r="12" spans="1:43" ht="13.5" customHeight="1" x14ac:dyDescent="0.2">
      <c r="A12" s="24">
        <v>2</v>
      </c>
      <c r="D12" s="108" t="str">
        <f>IF(E12="","","②")</f>
        <v/>
      </c>
      <c r="E12" s="870" t="str">
        <f>IF(VLOOKUP(A12,入力シート!$B$107:$K$116,3,FALSE)="","",VLOOKUP(A12,入力シート!$B$107:$K$116,3,FALSE))</f>
        <v/>
      </c>
      <c r="F12" s="870"/>
      <c r="G12" s="870"/>
      <c r="H12" s="870"/>
      <c r="I12" s="870"/>
      <c r="J12" s="870"/>
      <c r="K12" s="870"/>
      <c r="L12" s="870"/>
      <c r="M12" s="870"/>
      <c r="N12" s="870"/>
      <c r="O12" s="870"/>
      <c r="P12" s="870"/>
      <c r="Q12" s="871"/>
      <c r="R12" s="871"/>
      <c r="S12" s="871"/>
      <c r="T12" s="872" t="str">
        <f>IF(ISNA(VLOOKUP(A12,入力シート!$B$107:$AL$116,28,FALSE)),"",VLOOKUP(A12,入力シート!$B$107:$AL$116,28,FALSE))</f>
        <v/>
      </c>
      <c r="U12" s="872"/>
      <c r="V12" s="872"/>
      <c r="W12" s="872"/>
      <c r="X12" s="872"/>
      <c r="Y12" s="873"/>
      <c r="Z12" s="873"/>
      <c r="AA12" s="873"/>
      <c r="AB12" s="873"/>
      <c r="AC12" s="873"/>
      <c r="AD12" s="873"/>
      <c r="AE12" s="873"/>
      <c r="AF12" s="873"/>
      <c r="AG12" s="874"/>
      <c r="AH12" s="874"/>
      <c r="AI12" s="874"/>
      <c r="AJ12" s="875" t="str">
        <f>IF(ISNA(VLOOKUP(A12,入力シート!$B$107:$BF$116,43,FALSE)),"",VLOOKUP(A12,入力シート!$B$107:$BF$116,43,FALSE))</f>
        <v/>
      </c>
      <c r="AK12" s="875"/>
      <c r="AL12" s="875"/>
      <c r="AM12" s="875"/>
      <c r="AN12" s="875" t="str">
        <f>IF(ISNA(VLOOKUP(A12,入力シート!$B$107:$BF$116,38,FALSE)),"",VLOOKUP(A12,入力シート!$B$107:$BF$116,38,FALSE))</f>
        <v/>
      </c>
      <c r="AO12" s="875"/>
      <c r="AP12" s="875"/>
      <c r="AQ12" s="875"/>
    </row>
    <row r="13" spans="1:43" ht="13.5" customHeight="1" x14ac:dyDescent="0.2">
      <c r="A13" s="24">
        <v>3</v>
      </c>
      <c r="D13" s="108" t="str">
        <f>IF(E13="","","③")</f>
        <v/>
      </c>
      <c r="E13" s="870" t="str">
        <f>IF(VLOOKUP(A13,入力シート!$B$107:$K$116,3,FALSE)="","",VLOOKUP(A13,入力シート!$B$107:$K$116,3,FALSE))</f>
        <v/>
      </c>
      <c r="F13" s="870"/>
      <c r="G13" s="870"/>
      <c r="H13" s="870"/>
      <c r="I13" s="870"/>
      <c r="J13" s="870"/>
      <c r="K13" s="870"/>
      <c r="L13" s="870"/>
      <c r="M13" s="870"/>
      <c r="N13" s="870"/>
      <c r="O13" s="870"/>
      <c r="P13" s="870"/>
      <c r="Q13" s="871"/>
      <c r="R13" s="871"/>
      <c r="S13" s="871"/>
      <c r="T13" s="872" t="str">
        <f>IF(ISNA(VLOOKUP(A13,入力シート!$B$107:$AL$116,28,FALSE)),"",VLOOKUP(A13,入力シート!$B$107:$AL$116,28,FALSE))</f>
        <v/>
      </c>
      <c r="U13" s="872"/>
      <c r="V13" s="872"/>
      <c r="W13" s="872"/>
      <c r="X13" s="872"/>
      <c r="Y13" s="873"/>
      <c r="Z13" s="873"/>
      <c r="AA13" s="873"/>
      <c r="AB13" s="873"/>
      <c r="AC13" s="873"/>
      <c r="AD13" s="873"/>
      <c r="AE13" s="873"/>
      <c r="AF13" s="873"/>
      <c r="AG13" s="874"/>
      <c r="AH13" s="874"/>
      <c r="AI13" s="874"/>
      <c r="AJ13" s="875" t="str">
        <f>IF(ISNA(VLOOKUP(A13,入力シート!$B$107:$BF$116,43,FALSE)),"",VLOOKUP(A13,入力シート!$B$107:$BF$116,43,FALSE))</f>
        <v/>
      </c>
      <c r="AK13" s="875"/>
      <c r="AL13" s="875"/>
      <c r="AM13" s="875"/>
      <c r="AN13" s="875" t="str">
        <f>IF(ISNA(VLOOKUP(A13,入力シート!$B$107:$BF$116,38,FALSE)),"",VLOOKUP(A13,入力シート!$B$107:$BF$116,38,FALSE))</f>
        <v/>
      </c>
      <c r="AO13" s="875"/>
      <c r="AP13" s="875"/>
      <c r="AQ13" s="875"/>
    </row>
    <row r="14" spans="1:43" ht="13.5" customHeight="1" x14ac:dyDescent="0.2">
      <c r="A14" s="24">
        <v>4</v>
      </c>
      <c r="D14" s="108" t="str">
        <f>IF(E14="","","④")</f>
        <v/>
      </c>
      <c r="E14" s="870" t="str">
        <f>IF(VLOOKUP(A14,入力シート!$B$107:$K$116,3,FALSE)="","",VLOOKUP(A14,入力シート!$B$107:$K$116,3,FALSE))</f>
        <v/>
      </c>
      <c r="F14" s="870"/>
      <c r="G14" s="870"/>
      <c r="H14" s="870"/>
      <c r="I14" s="870"/>
      <c r="J14" s="870"/>
      <c r="K14" s="870"/>
      <c r="L14" s="870"/>
      <c r="M14" s="870"/>
      <c r="N14" s="870"/>
      <c r="O14" s="870"/>
      <c r="P14" s="870"/>
      <c r="Q14" s="871"/>
      <c r="R14" s="871"/>
      <c r="S14" s="871"/>
      <c r="T14" s="872" t="str">
        <f>IF(ISNA(VLOOKUP(A14,入力シート!$B$107:$AL$116,28,FALSE)),"",VLOOKUP(A14,入力シート!$B$107:$AL$116,28,FALSE))</f>
        <v/>
      </c>
      <c r="U14" s="872"/>
      <c r="V14" s="872"/>
      <c r="W14" s="872"/>
      <c r="X14" s="872"/>
      <c r="Y14" s="873"/>
      <c r="Z14" s="873"/>
      <c r="AA14" s="873"/>
      <c r="AB14" s="873"/>
      <c r="AC14" s="873"/>
      <c r="AD14" s="873"/>
      <c r="AE14" s="873"/>
      <c r="AF14" s="873"/>
      <c r="AG14" s="874"/>
      <c r="AH14" s="874"/>
      <c r="AI14" s="874"/>
      <c r="AJ14" s="875" t="str">
        <f>IF(ISNA(VLOOKUP(A14,入力シート!$B$107:$BF$116,43,FALSE)),"",VLOOKUP(A14,入力シート!$B$107:$BF$116,43,FALSE))</f>
        <v/>
      </c>
      <c r="AK14" s="875"/>
      <c r="AL14" s="875"/>
      <c r="AM14" s="875"/>
      <c r="AN14" s="875" t="str">
        <f>IF(ISNA(VLOOKUP(A14,入力シート!$B$107:$BF$116,38,FALSE)),"",VLOOKUP(A14,入力シート!$B$107:$BF$116,38,FALSE))</f>
        <v/>
      </c>
      <c r="AO14" s="875"/>
      <c r="AP14" s="875"/>
      <c r="AQ14" s="875"/>
    </row>
    <row r="15" spans="1:43" ht="13.5" customHeight="1" x14ac:dyDescent="0.2">
      <c r="A15" s="24">
        <v>5</v>
      </c>
      <c r="D15" s="108" t="str">
        <f>IF(E15="","","⑤")</f>
        <v/>
      </c>
      <c r="E15" s="870" t="str">
        <f>IF(VLOOKUP(A15,入力シート!$B$107:$K$116,3,FALSE)="","",VLOOKUP(A15,入力シート!$B$107:$K$116,3,FALSE))</f>
        <v/>
      </c>
      <c r="F15" s="870"/>
      <c r="G15" s="870"/>
      <c r="H15" s="870"/>
      <c r="I15" s="870"/>
      <c r="J15" s="870"/>
      <c r="K15" s="870"/>
      <c r="L15" s="870"/>
      <c r="M15" s="870"/>
      <c r="N15" s="870"/>
      <c r="O15" s="870"/>
      <c r="P15" s="870"/>
      <c r="Q15" s="871"/>
      <c r="R15" s="871"/>
      <c r="S15" s="871"/>
      <c r="T15" s="872" t="str">
        <f>IF(ISNA(VLOOKUP(A15,入力シート!$B$107:$AL$116,28,FALSE)),"",VLOOKUP(A15,入力シート!$B$107:$AL$116,28,FALSE))</f>
        <v/>
      </c>
      <c r="U15" s="872"/>
      <c r="V15" s="872"/>
      <c r="W15" s="872"/>
      <c r="X15" s="872"/>
      <c r="Y15" s="873"/>
      <c r="Z15" s="873"/>
      <c r="AA15" s="873"/>
      <c r="AB15" s="873"/>
      <c r="AC15" s="873"/>
      <c r="AD15" s="873"/>
      <c r="AE15" s="873"/>
      <c r="AF15" s="873"/>
      <c r="AG15" s="874"/>
      <c r="AH15" s="874"/>
      <c r="AI15" s="874"/>
      <c r="AJ15" s="875" t="str">
        <f>IF(ISNA(VLOOKUP(A15,入力シート!$B$107:$BF$116,43,FALSE)),"",VLOOKUP(A15,入力シート!$B$107:$BF$116,43,FALSE))</f>
        <v/>
      </c>
      <c r="AK15" s="875"/>
      <c r="AL15" s="875"/>
      <c r="AM15" s="875"/>
      <c r="AN15" s="875" t="str">
        <f>IF(ISNA(VLOOKUP(A15,入力シート!$B$107:$BF$116,38,FALSE)),"",VLOOKUP(A15,入力シート!$B$107:$BF$116,38,FALSE))</f>
        <v/>
      </c>
      <c r="AO15" s="875"/>
      <c r="AP15" s="875"/>
      <c r="AQ15" s="875"/>
    </row>
    <row r="16" spans="1:43" ht="13.5" customHeight="1" x14ac:dyDescent="0.2">
      <c r="A16" s="24">
        <v>6</v>
      </c>
      <c r="D16" s="108" t="str">
        <f>IF(E16="","","⑥")</f>
        <v/>
      </c>
      <c r="E16" s="870" t="str">
        <f>IF(VLOOKUP(A16,入力シート!$B$107:$K$116,3,FALSE)="","",VLOOKUP(A16,入力シート!$B$107:$K$116,3,FALSE))</f>
        <v/>
      </c>
      <c r="F16" s="870"/>
      <c r="G16" s="870"/>
      <c r="H16" s="870"/>
      <c r="I16" s="870"/>
      <c r="J16" s="870"/>
      <c r="K16" s="870"/>
      <c r="L16" s="870"/>
      <c r="M16" s="870"/>
      <c r="N16" s="870"/>
      <c r="O16" s="870"/>
      <c r="P16" s="870"/>
      <c r="Q16" s="871"/>
      <c r="R16" s="871"/>
      <c r="S16" s="871"/>
      <c r="T16" s="872" t="str">
        <f>IF(ISNA(VLOOKUP(A16,入力シート!$B$107:$AL$116,28,FALSE)),"",VLOOKUP(A16,入力シート!$B$107:$AL$116,28,FALSE))</f>
        <v/>
      </c>
      <c r="U16" s="872"/>
      <c r="V16" s="872"/>
      <c r="W16" s="872"/>
      <c r="X16" s="872"/>
      <c r="Y16" s="873"/>
      <c r="Z16" s="873"/>
      <c r="AA16" s="873"/>
      <c r="AB16" s="873"/>
      <c r="AC16" s="873"/>
      <c r="AD16" s="873"/>
      <c r="AE16" s="873"/>
      <c r="AF16" s="873"/>
      <c r="AG16" s="874"/>
      <c r="AH16" s="874"/>
      <c r="AI16" s="874"/>
      <c r="AJ16" s="875" t="str">
        <f>IF(ISNA(VLOOKUP(A16,入力シート!$B$107:$BF$116,43,FALSE)),"",VLOOKUP(A16,入力シート!$B$107:$BF$116,43,FALSE))</f>
        <v/>
      </c>
      <c r="AK16" s="875"/>
      <c r="AL16" s="875"/>
      <c r="AM16" s="875"/>
      <c r="AN16" s="875" t="str">
        <f>IF(ISNA(VLOOKUP(A16,入力シート!$B$107:$BF$116,38,FALSE)),"",VLOOKUP(A16,入力シート!$B$107:$BF$116,38,FALSE))</f>
        <v/>
      </c>
      <c r="AO16" s="875"/>
      <c r="AP16" s="875"/>
      <c r="AQ16" s="875"/>
    </row>
    <row r="17" spans="1:43" ht="13.5" customHeight="1" x14ac:dyDescent="0.2">
      <c r="A17" s="24">
        <v>7</v>
      </c>
      <c r="D17" s="108" t="str">
        <f>IF(E17="","","⑦")</f>
        <v/>
      </c>
      <c r="E17" s="870" t="str">
        <f>IF(VLOOKUP(A17,入力シート!$B$107:$K$116,3,FALSE)="","",VLOOKUP(A17,入力シート!$B$107:$K$116,3,FALSE))</f>
        <v/>
      </c>
      <c r="F17" s="870"/>
      <c r="G17" s="870"/>
      <c r="H17" s="870"/>
      <c r="I17" s="870"/>
      <c r="J17" s="870"/>
      <c r="K17" s="870"/>
      <c r="L17" s="870"/>
      <c r="M17" s="870"/>
      <c r="N17" s="870"/>
      <c r="O17" s="870"/>
      <c r="P17" s="870"/>
      <c r="Q17" s="871"/>
      <c r="R17" s="871"/>
      <c r="S17" s="871"/>
      <c r="T17" s="872" t="str">
        <f>IF(ISNA(VLOOKUP(A17,入力シート!$B$107:$AL$116,28,FALSE)),"",VLOOKUP(A17,入力シート!$B$107:$AL$116,28,FALSE))</f>
        <v/>
      </c>
      <c r="U17" s="872"/>
      <c r="V17" s="872"/>
      <c r="W17" s="872"/>
      <c r="X17" s="872"/>
      <c r="Y17" s="873"/>
      <c r="Z17" s="873"/>
      <c r="AA17" s="873"/>
      <c r="AB17" s="873"/>
      <c r="AC17" s="873"/>
      <c r="AD17" s="873"/>
      <c r="AE17" s="873"/>
      <c r="AF17" s="873"/>
      <c r="AG17" s="874"/>
      <c r="AH17" s="874"/>
      <c r="AI17" s="874"/>
      <c r="AJ17" s="875" t="str">
        <f>IF(ISNA(VLOOKUP(A17,入力シート!$B$107:$BF$116,43,FALSE)),"",VLOOKUP(A17,入力シート!$B$107:$BF$116,43,FALSE))</f>
        <v/>
      </c>
      <c r="AK17" s="875"/>
      <c r="AL17" s="875"/>
      <c r="AM17" s="875"/>
      <c r="AN17" s="875" t="str">
        <f>IF(ISNA(VLOOKUP(A17,入力シート!$B$107:$BF$116,38,FALSE)),"",VLOOKUP(A17,入力シート!$B$107:$BF$116,38,FALSE))</f>
        <v/>
      </c>
      <c r="AO17" s="875"/>
      <c r="AP17" s="875"/>
      <c r="AQ17" s="875"/>
    </row>
    <row r="18" spans="1:43" ht="13.5" customHeight="1" x14ac:dyDescent="0.2">
      <c r="A18" s="24">
        <v>8</v>
      </c>
      <c r="D18" s="108" t="str">
        <f>IF(E18="","","⑧")</f>
        <v/>
      </c>
      <c r="E18" s="870" t="str">
        <f>IF(VLOOKUP(A18,入力シート!$B$107:$K$116,3,FALSE)="","",VLOOKUP(A18,入力シート!$B$107:$K$116,3,FALSE))</f>
        <v/>
      </c>
      <c r="F18" s="870"/>
      <c r="G18" s="870"/>
      <c r="H18" s="870"/>
      <c r="I18" s="870"/>
      <c r="J18" s="870"/>
      <c r="K18" s="870"/>
      <c r="L18" s="870"/>
      <c r="M18" s="870"/>
      <c r="N18" s="870"/>
      <c r="O18" s="870"/>
      <c r="P18" s="870"/>
      <c r="Q18" s="871"/>
      <c r="R18" s="871"/>
      <c r="S18" s="871"/>
      <c r="T18" s="872" t="str">
        <f>IF(ISNA(VLOOKUP(A18,入力シート!$B$107:$AL$116,28,FALSE)),"",VLOOKUP(A18,入力シート!$B$107:$AL$116,28,FALSE))</f>
        <v/>
      </c>
      <c r="U18" s="872"/>
      <c r="V18" s="872"/>
      <c r="W18" s="872"/>
      <c r="X18" s="872"/>
      <c r="Y18" s="873"/>
      <c r="Z18" s="873"/>
      <c r="AA18" s="873"/>
      <c r="AB18" s="873"/>
      <c r="AC18" s="873"/>
      <c r="AD18" s="873"/>
      <c r="AE18" s="873"/>
      <c r="AF18" s="873"/>
      <c r="AG18" s="874"/>
      <c r="AH18" s="874"/>
      <c r="AI18" s="874"/>
      <c r="AJ18" s="875" t="str">
        <f>IF(ISNA(VLOOKUP(A18,入力シート!$B$107:$BF$116,43,FALSE)),"",VLOOKUP(A18,入力シート!$B$107:$BF$116,43,FALSE))</f>
        <v/>
      </c>
      <c r="AK18" s="875"/>
      <c r="AL18" s="875"/>
      <c r="AM18" s="875"/>
      <c r="AN18" s="875" t="str">
        <f>IF(ISNA(VLOOKUP(A18,入力シート!$B$107:$BF$116,38,FALSE)),"",VLOOKUP(A18,入力シート!$B$107:$BF$116,38,FALSE))</f>
        <v/>
      </c>
      <c r="AO18" s="875"/>
      <c r="AP18" s="875"/>
      <c r="AQ18" s="875"/>
    </row>
    <row r="19" spans="1:43" ht="13.5" customHeight="1" x14ac:dyDescent="0.2">
      <c r="A19" s="24">
        <v>9</v>
      </c>
      <c r="D19" s="108" t="str">
        <f>IF(E19="","","⑨")</f>
        <v/>
      </c>
      <c r="E19" s="870" t="str">
        <f>IF(VLOOKUP(A19,入力シート!$B$107:$K$116,3,FALSE)="","",VLOOKUP(A19,入力シート!$B$107:$K$116,3,FALSE))</f>
        <v/>
      </c>
      <c r="F19" s="870"/>
      <c r="G19" s="870"/>
      <c r="H19" s="870"/>
      <c r="I19" s="870"/>
      <c r="J19" s="870"/>
      <c r="K19" s="870"/>
      <c r="L19" s="870"/>
      <c r="M19" s="870"/>
      <c r="N19" s="870"/>
      <c r="O19" s="870"/>
      <c r="P19" s="870"/>
      <c r="Q19" s="871"/>
      <c r="R19" s="871"/>
      <c r="S19" s="871"/>
      <c r="T19" s="872" t="str">
        <f>IF(ISNA(VLOOKUP(A19,入力シート!$B$107:$AL$116,28,FALSE)),"",VLOOKUP(A19,入力シート!$B$107:$AL$116,28,FALSE))</f>
        <v/>
      </c>
      <c r="U19" s="872"/>
      <c r="V19" s="872"/>
      <c r="W19" s="872"/>
      <c r="X19" s="872"/>
      <c r="Y19" s="873"/>
      <c r="Z19" s="873"/>
      <c r="AA19" s="873"/>
      <c r="AB19" s="873"/>
      <c r="AC19" s="873"/>
      <c r="AD19" s="873"/>
      <c r="AE19" s="873"/>
      <c r="AF19" s="873"/>
      <c r="AG19" s="874"/>
      <c r="AH19" s="874"/>
      <c r="AI19" s="874"/>
      <c r="AJ19" s="875" t="str">
        <f>IF(ISNA(VLOOKUP(A19,入力シート!$B$107:$BF$116,43,FALSE)),"",VLOOKUP(A19,入力シート!$B$107:$BF$116,43,FALSE))</f>
        <v/>
      </c>
      <c r="AK19" s="875"/>
      <c r="AL19" s="875"/>
      <c r="AM19" s="875"/>
      <c r="AN19" s="875" t="str">
        <f>IF(ISNA(VLOOKUP(A19,入力シート!$B$107:$BF$116,38,FALSE)),"",VLOOKUP(A19,入力シート!$B$107:$BF$116,38,FALSE))</f>
        <v/>
      </c>
      <c r="AO19" s="875"/>
      <c r="AP19" s="875"/>
      <c r="AQ19" s="875"/>
    </row>
    <row r="20" spans="1:43" x14ac:dyDescent="0.2">
      <c r="A20" s="24">
        <v>10</v>
      </c>
      <c r="D20" s="108" t="str">
        <f>IF(E20="","","⑩")</f>
        <v/>
      </c>
      <c r="E20" s="870" t="str">
        <f>IF(VLOOKUP(A20,入力シート!$B$107:$K$116,3,FALSE)="","",VLOOKUP(A20,入力シート!$B$107:$K$116,3,FALSE))</f>
        <v/>
      </c>
      <c r="F20" s="870"/>
      <c r="G20" s="870"/>
      <c r="H20" s="870"/>
      <c r="I20" s="870"/>
      <c r="J20" s="870"/>
      <c r="K20" s="870"/>
      <c r="L20" s="870"/>
      <c r="M20" s="870"/>
      <c r="N20" s="870"/>
      <c r="O20" s="870"/>
      <c r="P20" s="870"/>
      <c r="Q20" s="871"/>
      <c r="R20" s="871"/>
      <c r="S20" s="871"/>
      <c r="T20" s="872" t="str">
        <f>IF(ISNA(VLOOKUP(A20,入力シート!$B$107:$AL$116,28,FALSE)),"",VLOOKUP(A20,入力シート!$B$107:$AL$116,28,FALSE))</f>
        <v/>
      </c>
      <c r="U20" s="872"/>
      <c r="V20" s="872"/>
      <c r="W20" s="872"/>
      <c r="X20" s="872"/>
      <c r="Y20" s="873"/>
      <c r="Z20" s="873"/>
      <c r="AA20" s="873"/>
      <c r="AB20" s="873"/>
      <c r="AC20" s="873"/>
      <c r="AD20" s="873"/>
      <c r="AE20" s="873"/>
      <c r="AF20" s="873"/>
      <c r="AG20" s="874"/>
      <c r="AH20" s="874"/>
      <c r="AI20" s="874"/>
      <c r="AJ20" s="875" t="str">
        <f>IF(ISNA(VLOOKUP(A20,入力シート!$B$107:$BF$116,43,FALSE)),"",VLOOKUP(A20,入力シート!$B$107:$BF$116,43,FALSE))</f>
        <v/>
      </c>
      <c r="AK20" s="875"/>
      <c r="AL20" s="875"/>
      <c r="AM20" s="875"/>
      <c r="AN20" s="875" t="str">
        <f>IF(ISNA(VLOOKUP(A20,入力シート!$B$107:$BF$116,38,FALSE)),"",VLOOKUP(A20,入力シート!$B$107:$BF$116,38,FALSE))</f>
        <v/>
      </c>
      <c r="AO20" s="875"/>
      <c r="AP20" s="875"/>
      <c r="AQ20" s="875"/>
    </row>
    <row r="21" spans="1:43" x14ac:dyDescent="0.2">
      <c r="D21" s="108"/>
      <c r="E21" s="109"/>
      <c r="F21" s="109"/>
      <c r="G21" s="109"/>
      <c r="H21" s="109"/>
      <c r="I21" s="109"/>
      <c r="J21" s="109"/>
      <c r="K21" s="109"/>
      <c r="L21" s="109"/>
      <c r="M21" s="109"/>
      <c r="N21" s="109"/>
      <c r="O21" s="109"/>
      <c r="P21" s="109"/>
      <c r="Q21" s="109"/>
      <c r="R21" s="109"/>
      <c r="S21" s="109"/>
      <c r="T21" s="109"/>
      <c r="U21" s="109"/>
      <c r="AG21" s="874"/>
      <c r="AH21" s="874"/>
      <c r="AI21" s="874"/>
      <c r="AJ21" s="875"/>
      <c r="AK21" s="875"/>
      <c r="AL21" s="875"/>
      <c r="AM21" s="875"/>
      <c r="AN21" s="875"/>
      <c r="AO21" s="875"/>
      <c r="AP21" s="875"/>
      <c r="AQ21" s="875"/>
    </row>
    <row r="22" spans="1:43" x14ac:dyDescent="0.2">
      <c r="C22" s="24" t="s">
        <v>390</v>
      </c>
    </row>
    <row r="23" spans="1:43" x14ac:dyDescent="0.2">
      <c r="F23" s="875">
        <f>SUM(AJ11:AM20)</f>
        <v>0</v>
      </c>
      <c r="G23" s="875"/>
      <c r="H23" s="875"/>
      <c r="I23" s="875"/>
      <c r="J23" s="875"/>
      <c r="K23" s="875"/>
      <c r="L23" s="875"/>
      <c r="M23" s="875"/>
      <c r="N23" s="24" t="s">
        <v>262</v>
      </c>
      <c r="O23" s="307" t="s">
        <v>391</v>
      </c>
      <c r="P23" s="307"/>
      <c r="Q23" s="307"/>
      <c r="R23" s="307"/>
      <c r="S23" s="307"/>
      <c r="T23" s="307"/>
      <c r="U23" s="307"/>
      <c r="V23" s="876">
        <f>SUM(AN11:AQ20)</f>
        <v>0</v>
      </c>
      <c r="W23" s="876"/>
      <c r="X23" s="876"/>
      <c r="Y23" s="876"/>
      <c r="Z23" s="876"/>
      <c r="AA23" s="876"/>
      <c r="AD23" s="110"/>
      <c r="AE23" s="110"/>
    </row>
    <row r="24" spans="1:43" x14ac:dyDescent="0.2">
      <c r="F24" s="111"/>
      <c r="G24" s="111"/>
      <c r="H24" s="111"/>
      <c r="I24" s="111"/>
      <c r="J24" s="111"/>
      <c r="K24" s="111"/>
      <c r="L24" s="111"/>
      <c r="M24" s="111"/>
      <c r="V24" s="875"/>
      <c r="W24" s="875"/>
      <c r="X24" s="875"/>
      <c r="Y24" s="875"/>
      <c r="Z24" s="875"/>
      <c r="AA24" s="875"/>
      <c r="AB24" s="111"/>
      <c r="AC24" s="111"/>
      <c r="AD24" s="110"/>
      <c r="AE24" s="110"/>
    </row>
    <row r="25" spans="1:43" x14ac:dyDescent="0.2">
      <c r="C25" s="24" t="s">
        <v>392</v>
      </c>
    </row>
    <row r="26" spans="1:43" x14ac:dyDescent="0.2">
      <c r="F26" s="877">
        <f>MAX(入力シート!U107:AB116)</f>
        <v>0</v>
      </c>
      <c r="G26" s="877"/>
      <c r="H26" s="877"/>
      <c r="I26" s="877"/>
      <c r="J26" s="877"/>
      <c r="K26" s="877"/>
      <c r="L26" s="877"/>
      <c r="M26" s="877"/>
      <c r="N26" s="877"/>
    </row>
    <row r="28" spans="1:43" x14ac:dyDescent="0.2">
      <c r="C28" s="24" t="s">
        <v>406</v>
      </c>
    </row>
    <row r="29" spans="1:43" x14ac:dyDescent="0.2">
      <c r="D29" s="108" t="str">
        <f>D11</f>
        <v/>
      </c>
      <c r="E29" s="113"/>
      <c r="F29" s="878" t="str">
        <f>IF(D29="","",入力シート!BB107)</f>
        <v/>
      </c>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113"/>
    </row>
    <row r="30" spans="1:43" x14ac:dyDescent="0.2">
      <c r="D30" s="108" t="str">
        <f t="shared" ref="D30:D38" si="0">D12</f>
        <v/>
      </c>
      <c r="E30" s="113"/>
      <c r="F30" s="878" t="str">
        <f>IF(D30="","",入力シート!BB108)</f>
        <v/>
      </c>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113"/>
    </row>
    <row r="31" spans="1:43" x14ac:dyDescent="0.2">
      <c r="D31" s="108" t="str">
        <f t="shared" si="0"/>
        <v/>
      </c>
      <c r="E31" s="113"/>
      <c r="F31" s="878" t="str">
        <f>IF(D31="","",入力シート!BB109)</f>
        <v/>
      </c>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113"/>
    </row>
    <row r="32" spans="1:43" x14ac:dyDescent="0.2">
      <c r="D32" s="108" t="str">
        <f t="shared" si="0"/>
        <v/>
      </c>
      <c r="E32" s="113"/>
      <c r="F32" s="878" t="str">
        <f>IF(D32="","",入力シート!BB110)</f>
        <v/>
      </c>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113"/>
    </row>
    <row r="33" spans="3:35" x14ac:dyDescent="0.2">
      <c r="D33" s="108" t="str">
        <f t="shared" si="0"/>
        <v/>
      </c>
      <c r="E33" s="113"/>
      <c r="F33" s="878" t="str">
        <f>IF(D33="","",入力シート!BB111)</f>
        <v/>
      </c>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113"/>
    </row>
    <row r="34" spans="3:35" x14ac:dyDescent="0.2">
      <c r="D34" s="108" t="str">
        <f t="shared" si="0"/>
        <v/>
      </c>
      <c r="E34" s="113"/>
      <c r="F34" s="878" t="str">
        <f>IF(D34="","",入力シート!BB112)</f>
        <v/>
      </c>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113"/>
    </row>
    <row r="35" spans="3:35" x14ac:dyDescent="0.2">
      <c r="D35" s="108" t="str">
        <f t="shared" si="0"/>
        <v/>
      </c>
      <c r="E35" s="113"/>
      <c r="F35" s="878" t="str">
        <f>IF(D35="","",入力シート!BB113)</f>
        <v/>
      </c>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113"/>
    </row>
    <row r="36" spans="3:35" x14ac:dyDescent="0.2">
      <c r="D36" s="108" t="str">
        <f t="shared" si="0"/>
        <v/>
      </c>
      <c r="E36" s="113"/>
      <c r="F36" s="878" t="str">
        <f>IF(D36="","",入力シート!BB114)</f>
        <v/>
      </c>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113"/>
    </row>
    <row r="37" spans="3:35" x14ac:dyDescent="0.2">
      <c r="D37" s="108" t="str">
        <f t="shared" si="0"/>
        <v/>
      </c>
      <c r="E37" s="113"/>
      <c r="F37" s="878" t="str">
        <f>IF(D37="","",入力シート!BB115)</f>
        <v/>
      </c>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113"/>
    </row>
    <row r="38" spans="3:35" x14ac:dyDescent="0.2">
      <c r="D38" s="108" t="str">
        <f t="shared" si="0"/>
        <v/>
      </c>
      <c r="E38" s="113"/>
      <c r="F38" s="878" t="str">
        <f>IF(D38="","",入力シート!BB116)</f>
        <v/>
      </c>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row>
    <row r="40" spans="3:35" x14ac:dyDescent="0.2">
      <c r="C40" s="24" t="s">
        <v>407</v>
      </c>
    </row>
    <row r="41" spans="3:35" x14ac:dyDescent="0.2">
      <c r="D41" s="108" t="str">
        <f>D11</f>
        <v/>
      </c>
      <c r="E41" s="113"/>
      <c r="F41" s="878" t="str">
        <f>IF(D41="","",入力シート!AW107)</f>
        <v/>
      </c>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113"/>
    </row>
    <row r="42" spans="3:35" x14ac:dyDescent="0.2">
      <c r="D42" s="108" t="str">
        <f>D12</f>
        <v/>
      </c>
      <c r="E42" s="113"/>
      <c r="F42" s="878" t="str">
        <f>IF(D42="","",入力シート!AW108)</f>
        <v/>
      </c>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113"/>
    </row>
    <row r="43" spans="3:35" x14ac:dyDescent="0.2">
      <c r="D43" s="108" t="str">
        <f>D13</f>
        <v/>
      </c>
      <c r="E43" s="113"/>
      <c r="F43" s="878" t="str">
        <f>IF(D43="","",入力シート!AW109)</f>
        <v/>
      </c>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113"/>
    </row>
    <row r="44" spans="3:35" x14ac:dyDescent="0.2">
      <c r="D44" s="108" t="str">
        <f t="shared" ref="D44:D45" si="1">D14</f>
        <v/>
      </c>
      <c r="E44" s="113"/>
      <c r="F44" s="878" t="str">
        <f>IF(D44="","",入力シート!AW110)</f>
        <v/>
      </c>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113"/>
    </row>
    <row r="45" spans="3:35" x14ac:dyDescent="0.2">
      <c r="D45" s="108" t="str">
        <f t="shared" si="1"/>
        <v/>
      </c>
      <c r="E45" s="113"/>
      <c r="F45" s="878" t="str">
        <f>IF(D45="","",入力シート!AW111)</f>
        <v/>
      </c>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3:35" x14ac:dyDescent="0.2">
      <c r="D46" s="108" t="str">
        <f>D16</f>
        <v/>
      </c>
      <c r="E46" s="113"/>
      <c r="F46" s="878" t="str">
        <f>IF(D46="","",入力シート!AW112)</f>
        <v/>
      </c>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113"/>
    </row>
    <row r="47" spans="3:35" x14ac:dyDescent="0.2">
      <c r="D47" s="108" t="str">
        <f>D17</f>
        <v/>
      </c>
      <c r="E47" s="113"/>
      <c r="F47" s="878" t="str">
        <f>IF(D47="","",入力シート!AW113)</f>
        <v/>
      </c>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113"/>
    </row>
    <row r="48" spans="3:35" x14ac:dyDescent="0.2">
      <c r="D48" s="108" t="str">
        <f>D18</f>
        <v/>
      </c>
      <c r="E48" s="113"/>
      <c r="F48" s="878" t="str">
        <f>IF(D48="","",入力シート!AW114)</f>
        <v/>
      </c>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113"/>
    </row>
    <row r="49" spans="3:35" x14ac:dyDescent="0.2">
      <c r="D49" s="108" t="str">
        <f t="shared" ref="D49:D50" si="2">D19</f>
        <v/>
      </c>
      <c r="E49" s="113"/>
      <c r="F49" s="878" t="str">
        <f>IF(D49="","",入力シート!AW115)</f>
        <v/>
      </c>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113"/>
    </row>
    <row r="50" spans="3:35" x14ac:dyDescent="0.2">
      <c r="D50" s="108" t="str">
        <f t="shared" si="2"/>
        <v/>
      </c>
      <c r="E50" s="113"/>
      <c r="F50" s="878" t="str">
        <f>IF(D50="","",入力シート!AW116)</f>
        <v/>
      </c>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row>
    <row r="52" spans="3:35" x14ac:dyDescent="0.2">
      <c r="C52" s="24" t="s">
        <v>395</v>
      </c>
    </row>
    <row r="53" spans="3:35" x14ac:dyDescent="0.2">
      <c r="F53" s="879" t="s">
        <v>396</v>
      </c>
      <c r="G53" s="879"/>
      <c r="H53" s="879"/>
      <c r="I53" s="879"/>
      <c r="J53" s="879"/>
      <c r="K53" s="879"/>
      <c r="L53" s="879"/>
      <c r="M53" s="879"/>
    </row>
    <row r="54" spans="3:35" x14ac:dyDescent="0.2">
      <c r="F54" s="114"/>
      <c r="G54" s="114"/>
      <c r="H54" s="114"/>
      <c r="I54" s="114"/>
      <c r="J54" s="114"/>
      <c r="K54" s="114"/>
      <c r="L54" s="114"/>
      <c r="M54" s="114"/>
    </row>
    <row r="56" spans="3:35" x14ac:dyDescent="0.2">
      <c r="D56" s="356" t="s">
        <v>397</v>
      </c>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row>
    <row r="57" spans="3:35" x14ac:dyDescent="0.2">
      <c r="D57" s="880">
        <f>入力シート!F217</f>
        <v>0</v>
      </c>
      <c r="E57" s="880"/>
      <c r="F57" s="880"/>
      <c r="G57" s="880"/>
      <c r="H57" s="880"/>
      <c r="I57" s="880"/>
      <c r="J57" s="880"/>
      <c r="K57" s="880"/>
      <c r="L57" s="307" t="s">
        <v>398</v>
      </c>
      <c r="M57" s="307"/>
      <c r="N57" s="307"/>
      <c r="O57" s="307"/>
    </row>
    <row r="58" spans="3:35" x14ac:dyDescent="0.2">
      <c r="E58" s="879" t="s">
        <v>399</v>
      </c>
      <c r="F58" s="879"/>
      <c r="G58" s="879"/>
      <c r="H58" s="879"/>
      <c r="I58" s="879"/>
      <c r="J58" s="879"/>
      <c r="K58" s="113"/>
      <c r="L58" s="113"/>
    </row>
    <row r="59" spans="3:35" x14ac:dyDescent="0.2">
      <c r="F59" s="544" t="s">
        <v>400</v>
      </c>
      <c r="G59" s="544"/>
      <c r="H59" s="544"/>
      <c r="I59" s="544"/>
      <c r="J59" s="307">
        <f>入力シート!F218</f>
        <v>0</v>
      </c>
      <c r="K59" s="307"/>
      <c r="L59" s="307"/>
      <c r="M59" s="307"/>
      <c r="N59" s="307"/>
      <c r="O59" s="307"/>
      <c r="P59" s="307"/>
      <c r="Q59" s="9"/>
      <c r="R59" s="9"/>
      <c r="S59" s="9"/>
      <c r="T59" s="544" t="s">
        <v>401</v>
      </c>
      <c r="U59" s="544"/>
      <c r="V59" s="544"/>
      <c r="W59" s="544"/>
      <c r="X59" s="307">
        <f>入力シート!Q218</f>
        <v>0</v>
      </c>
      <c r="Y59" s="307"/>
      <c r="Z59" s="307"/>
      <c r="AA59" s="307"/>
      <c r="AB59" s="307"/>
      <c r="AC59" s="307"/>
      <c r="AD59" s="307"/>
      <c r="AE59" s="307"/>
      <c r="AF59" s="115"/>
      <c r="AG59" s="9"/>
      <c r="AH59" s="9"/>
    </row>
    <row r="60" spans="3:35" x14ac:dyDescent="0.2">
      <c r="F60" s="104"/>
      <c r="G60" s="104"/>
      <c r="H60" s="104"/>
      <c r="I60" s="104"/>
      <c r="T60" s="104"/>
      <c r="U60" s="104"/>
      <c r="V60" s="104"/>
      <c r="W60" s="104"/>
      <c r="AF60" s="12"/>
    </row>
    <row r="61" spans="3:35" x14ac:dyDescent="0.2">
      <c r="F61" s="544" t="s">
        <v>400</v>
      </c>
      <c r="G61" s="544"/>
      <c r="H61" s="544"/>
      <c r="I61" s="544"/>
      <c r="J61" s="307">
        <f>入力シート!F219</f>
        <v>0</v>
      </c>
      <c r="K61" s="307"/>
      <c r="L61" s="307"/>
      <c r="M61" s="307"/>
      <c r="N61" s="307"/>
      <c r="O61" s="307"/>
      <c r="P61" s="307"/>
      <c r="Q61" s="9"/>
      <c r="R61" s="9"/>
      <c r="S61" s="9"/>
      <c r="T61" s="544" t="s">
        <v>401</v>
      </c>
      <c r="U61" s="544"/>
      <c r="V61" s="544"/>
      <c r="W61" s="544"/>
      <c r="X61" s="307">
        <f>入力シート!Q219</f>
        <v>0</v>
      </c>
      <c r="Y61" s="307"/>
      <c r="Z61" s="307"/>
      <c r="AA61" s="307"/>
      <c r="AB61" s="307"/>
      <c r="AC61" s="307"/>
      <c r="AD61" s="307"/>
      <c r="AE61" s="307"/>
      <c r="AF61" s="115"/>
      <c r="AG61" s="9"/>
      <c r="AH61" s="9"/>
    </row>
    <row r="62" spans="3:35" x14ac:dyDescent="0.2">
      <c r="F62" s="104"/>
      <c r="G62" s="104"/>
      <c r="H62" s="104"/>
      <c r="I62" s="104"/>
      <c r="J62" s="9"/>
      <c r="K62" s="9"/>
      <c r="L62" s="9"/>
      <c r="M62" s="9"/>
      <c r="N62" s="9"/>
      <c r="O62" s="9"/>
      <c r="P62" s="9"/>
      <c r="Q62" s="9"/>
      <c r="R62" s="9"/>
      <c r="S62" s="9"/>
      <c r="T62" s="104"/>
      <c r="U62" s="104"/>
      <c r="V62" s="104"/>
      <c r="W62" s="104"/>
      <c r="X62" s="9"/>
      <c r="Y62" s="9"/>
      <c r="Z62" s="9"/>
      <c r="AA62" s="9"/>
      <c r="AB62" s="9"/>
      <c r="AC62" s="9"/>
      <c r="AD62" s="9"/>
      <c r="AE62" s="9"/>
      <c r="AF62" s="9"/>
      <c r="AG62" s="9"/>
      <c r="AH62" s="9"/>
    </row>
    <row r="63" spans="3:35" x14ac:dyDescent="0.2">
      <c r="F63" s="104"/>
      <c r="G63" s="104"/>
      <c r="H63" s="104"/>
      <c r="I63" s="104"/>
      <c r="J63" s="9"/>
      <c r="K63" s="9"/>
      <c r="L63" s="9"/>
      <c r="M63" s="9"/>
      <c r="N63" s="9"/>
      <c r="O63" s="9"/>
      <c r="P63" s="9"/>
      <c r="Q63" s="9"/>
      <c r="R63" s="9"/>
      <c r="S63" s="9"/>
      <c r="T63" s="104"/>
      <c r="U63" s="104"/>
      <c r="V63" s="104"/>
      <c r="W63" s="104"/>
      <c r="X63" s="9"/>
      <c r="Y63" s="9"/>
      <c r="Z63" s="9"/>
      <c r="AA63" s="9"/>
      <c r="AB63" s="9"/>
      <c r="AC63" s="9"/>
      <c r="AD63" s="9"/>
      <c r="AE63" s="9"/>
      <c r="AF63" s="9"/>
      <c r="AG63" s="9"/>
      <c r="AH63" s="9"/>
    </row>
    <row r="64" spans="3:35" x14ac:dyDescent="0.2">
      <c r="F64" s="104"/>
      <c r="G64" s="104"/>
      <c r="H64" s="104"/>
      <c r="I64" s="104"/>
      <c r="J64" s="9"/>
      <c r="K64" s="9"/>
      <c r="L64" s="9"/>
      <c r="M64" s="9"/>
      <c r="N64" s="9"/>
      <c r="O64" s="9"/>
      <c r="P64" s="9"/>
      <c r="Q64" s="9"/>
      <c r="R64" s="9"/>
      <c r="S64" s="9"/>
      <c r="T64" s="104"/>
      <c r="U64" s="104"/>
      <c r="V64" s="104"/>
      <c r="W64" s="104"/>
      <c r="X64" s="9"/>
      <c r="Y64" s="9"/>
      <c r="Z64" s="9"/>
      <c r="AA64" s="9"/>
      <c r="AB64" s="9"/>
      <c r="AC64" s="9"/>
      <c r="AD64" s="9"/>
      <c r="AE64" s="9"/>
      <c r="AF64" s="9"/>
      <c r="AG64" s="9"/>
      <c r="AH64" s="9"/>
    </row>
    <row r="65" spans="2:35" x14ac:dyDescent="0.2">
      <c r="F65" s="104"/>
      <c r="G65" s="104"/>
      <c r="H65" s="104"/>
      <c r="I65" s="104"/>
      <c r="J65" s="9"/>
      <c r="K65" s="9"/>
      <c r="L65" s="9"/>
      <c r="M65" s="9"/>
      <c r="N65" s="9"/>
      <c r="O65" s="9"/>
      <c r="P65" s="9"/>
      <c r="Q65" s="9"/>
      <c r="R65" s="9"/>
      <c r="S65" s="9"/>
      <c r="T65" s="104"/>
      <c r="U65" s="104"/>
      <c r="V65" s="104"/>
      <c r="W65" s="104"/>
      <c r="X65" s="9"/>
      <c r="Y65" s="9"/>
      <c r="Z65" s="9"/>
      <c r="AA65" s="9"/>
      <c r="AB65" s="9"/>
      <c r="AC65" s="9"/>
      <c r="AD65" s="9"/>
      <c r="AE65" s="9"/>
      <c r="AF65" s="9"/>
      <c r="AG65" s="9"/>
      <c r="AH65" s="9"/>
    </row>
    <row r="66" spans="2:35" ht="13.2" customHeight="1" x14ac:dyDescent="0.2">
      <c r="B66" s="881" t="s">
        <v>402</v>
      </c>
      <c r="C66" s="881"/>
      <c r="D66" s="883" t="s">
        <v>408</v>
      </c>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row>
    <row r="67" spans="2:35" x14ac:dyDescent="0.2">
      <c r="B67" s="116"/>
      <c r="C67" s="116"/>
      <c r="D67" s="883"/>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row>
    <row r="68" spans="2:35" x14ac:dyDescent="0.2">
      <c r="B68" s="117"/>
      <c r="C68" s="117"/>
      <c r="D68" s="883"/>
      <c r="E68" s="883"/>
      <c r="F68" s="883"/>
      <c r="G68" s="883"/>
      <c r="H68" s="883"/>
      <c r="I68" s="883"/>
      <c r="J68" s="883"/>
      <c r="K68" s="883"/>
      <c r="L68" s="883"/>
      <c r="M68" s="883"/>
      <c r="N68" s="883"/>
      <c r="O68" s="883"/>
      <c r="P68" s="883"/>
      <c r="Q68" s="883"/>
      <c r="R68" s="883"/>
      <c r="S68" s="883"/>
      <c r="T68" s="883"/>
      <c r="U68" s="883"/>
      <c r="V68" s="883"/>
      <c r="W68" s="883"/>
      <c r="X68" s="883"/>
      <c r="Y68" s="883"/>
      <c r="Z68" s="883"/>
      <c r="AA68" s="883"/>
      <c r="AB68" s="883"/>
      <c r="AC68" s="883"/>
      <c r="AD68" s="883"/>
      <c r="AE68" s="883"/>
      <c r="AF68" s="883"/>
      <c r="AG68" s="883"/>
      <c r="AH68" s="883"/>
      <c r="AI68" s="883"/>
    </row>
  </sheetData>
  <sheetProtection sheet="1" objects="1" scenarios="1" selectLockedCells="1" selectUnlockedCells="1"/>
  <mergeCells count="118">
    <mergeCell ref="F43:AH43"/>
    <mergeCell ref="F44:AH44"/>
    <mergeCell ref="F45:AH45"/>
    <mergeCell ref="V24:AA24"/>
    <mergeCell ref="F26:N26"/>
    <mergeCell ref="F29:AH29"/>
    <mergeCell ref="F30:AH30"/>
    <mergeCell ref="F31:AH31"/>
    <mergeCell ref="F32:AH32"/>
    <mergeCell ref="F33:AH33"/>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B66:C66"/>
    <mergeCell ref="D66:AI68"/>
    <mergeCell ref="F53:M53"/>
    <mergeCell ref="D56:AI56"/>
    <mergeCell ref="D57:K57"/>
    <mergeCell ref="L57:O57"/>
    <mergeCell ref="E58:J58"/>
    <mergeCell ref="F59:I59"/>
    <mergeCell ref="J59:P59"/>
    <mergeCell ref="T59:W59"/>
    <mergeCell ref="X59:AE59"/>
    <mergeCell ref="F46:AH46"/>
    <mergeCell ref="F47:AH47"/>
    <mergeCell ref="F48:AH48"/>
    <mergeCell ref="F49:AH49"/>
    <mergeCell ref="F50:AH50"/>
    <mergeCell ref="F61:I61"/>
    <mergeCell ref="J61:P61"/>
    <mergeCell ref="T61:W61"/>
    <mergeCell ref="X61:AE61"/>
  </mergeCells>
  <phoneticPr fontId="7"/>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Normal="90" zoomScaleSheetLayoutView="100" workbookViewId="0">
      <selection activeCell="R4" sqref="R4"/>
    </sheetView>
  </sheetViews>
  <sheetFormatPr defaultColWidth="2.33203125" defaultRowHeight="18" x14ac:dyDescent="0.2"/>
  <cols>
    <col min="1" max="1" width="4" style="24" bestFit="1" customWidth="1"/>
    <col min="2" max="16384" width="2.33203125" style="24"/>
  </cols>
  <sheetData>
    <row r="1" spans="1:43" x14ac:dyDescent="0.2">
      <c r="B1" s="859" t="s">
        <v>384</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row>
    <row r="2" spans="1:43" x14ac:dyDescent="0.2">
      <c r="B2" s="859" t="s">
        <v>404</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row>
    <row r="6" spans="1:43" ht="22.5" customHeight="1" x14ac:dyDescent="0.2">
      <c r="B6" s="862" t="s">
        <v>386</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387</v>
      </c>
      <c r="B10" s="9"/>
      <c r="C10" s="356" t="s">
        <v>409</v>
      </c>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07" t="s">
        <v>389</v>
      </c>
      <c r="AK10" s="307"/>
      <c r="AL10" s="307"/>
      <c r="AM10" s="307"/>
      <c r="AN10" s="307" t="s">
        <v>118</v>
      </c>
      <c r="AO10" s="307"/>
      <c r="AP10" s="307"/>
      <c r="AQ10" s="307"/>
    </row>
    <row r="11" spans="1:43" ht="13.5" customHeight="1" x14ac:dyDescent="0.2">
      <c r="A11" s="24">
        <v>1</v>
      </c>
      <c r="D11" s="108" t="str">
        <f>IF(E11="","","①")</f>
        <v/>
      </c>
      <c r="E11" s="870" t="str">
        <f>IF(VLOOKUP(A11,入力シート!$B$120:$H$129,3,FALSE)="","",VLOOKUP(A11,入力シート!$B$120:$K$129,3,FALSE))</f>
        <v/>
      </c>
      <c r="F11" s="870"/>
      <c r="G11" s="870"/>
      <c r="H11" s="870"/>
      <c r="I11" s="870"/>
      <c r="J11" s="870"/>
      <c r="K11" s="870">
        <f>IF(ISNA(VLOOKUP(A11,入力シート!$B$120:$H$129,8,FALSE)),"",VLOOKUP(A11,入力シート!$B$120:$K$129,8,FALSE))</f>
        <v>0</v>
      </c>
      <c r="L11" s="870"/>
      <c r="M11" s="870"/>
      <c r="N11" s="870"/>
      <c r="O11" s="870"/>
      <c r="P11" s="870"/>
      <c r="Q11" s="109"/>
      <c r="R11" s="109"/>
      <c r="S11" s="109"/>
      <c r="T11" s="118"/>
      <c r="U11" s="118"/>
      <c r="V11" s="118"/>
      <c r="W11" s="118"/>
      <c r="X11" s="118"/>
      <c r="Y11" s="51"/>
      <c r="Z11" s="51"/>
      <c r="AA11" s="51"/>
      <c r="AB11" s="51"/>
      <c r="AC11" s="51"/>
      <c r="AD11" s="51"/>
      <c r="AE11" s="51"/>
      <c r="AF11" s="51"/>
      <c r="AG11" s="119"/>
      <c r="AH11" s="119"/>
      <c r="AI11" s="119"/>
      <c r="AJ11" s="875" t="str">
        <f>IF(ISNA(VLOOKUP(A11,入力シート!$B$120:$AQ$129,30,FALSE)),"",VLOOKUP(A11,入力シート!$B$120:$AQ$129,30,FALSE))</f>
        <v/>
      </c>
      <c r="AK11" s="875"/>
      <c r="AL11" s="875"/>
      <c r="AM11" s="875"/>
      <c r="AN11" s="875" t="str">
        <f>IF(ISNA(VLOOKUP(A11,入力シート!$B$120:$AQ$129,25,FALSE)),"",VLOOKUP(A11,入力シート!$B$120:$AQ$129,25,FALSE))</f>
        <v/>
      </c>
      <c r="AO11" s="875"/>
      <c r="AP11" s="875"/>
      <c r="AQ11" s="875"/>
    </row>
    <row r="12" spans="1:43" ht="13.5" customHeight="1" x14ac:dyDescent="0.2">
      <c r="A12" s="24">
        <v>2</v>
      </c>
      <c r="D12" s="108" t="str">
        <f>IF(E12="","","②")</f>
        <v/>
      </c>
      <c r="E12" s="870" t="str">
        <f>IF(VLOOKUP(A12,入力シート!$B$120:$H$129,3,FALSE)="","",VLOOKUP(A12,入力シート!$B$120:$K$129,3,FALSE))</f>
        <v/>
      </c>
      <c r="F12" s="870"/>
      <c r="G12" s="870"/>
      <c r="H12" s="870"/>
      <c r="I12" s="870"/>
      <c r="J12" s="870"/>
      <c r="K12" s="870">
        <f>IF(ISNA(VLOOKUP(A12,入力シート!$B$120:$H$129,8,FALSE)),"",VLOOKUP(A12,入力シート!$B$120:$K$129,8,FALSE))</f>
        <v>0</v>
      </c>
      <c r="L12" s="870"/>
      <c r="M12" s="870"/>
      <c r="N12" s="870"/>
      <c r="O12" s="870"/>
      <c r="P12" s="870"/>
      <c r="Q12" s="109"/>
      <c r="R12" s="109"/>
      <c r="S12" s="109"/>
      <c r="T12" s="118"/>
      <c r="U12" s="118"/>
      <c r="V12" s="118"/>
      <c r="W12" s="118"/>
      <c r="X12" s="118"/>
      <c r="Y12" s="51"/>
      <c r="Z12" s="51"/>
      <c r="AA12" s="51"/>
      <c r="AB12" s="51"/>
      <c r="AC12" s="51"/>
      <c r="AD12" s="51"/>
      <c r="AE12" s="51"/>
      <c r="AF12" s="51"/>
      <c r="AG12" s="119"/>
      <c r="AH12" s="119"/>
      <c r="AI12" s="119"/>
      <c r="AJ12" s="875" t="str">
        <f>IF(ISNA(VLOOKUP(A12,入力シート!$B$120:$AQ$129,30,FALSE)),"",VLOOKUP(A12,入力シート!$B$120:$AQ$129,30,FALSE))</f>
        <v/>
      </c>
      <c r="AK12" s="875"/>
      <c r="AL12" s="875"/>
      <c r="AM12" s="875"/>
      <c r="AN12" s="875" t="str">
        <f>IF(ISNA(VLOOKUP(A12,入力シート!$B$120:$AQ$129,25,FALSE)),"",VLOOKUP(A12,入力シート!$B$120:$AQ$129,25,FALSE))</f>
        <v/>
      </c>
      <c r="AO12" s="875"/>
      <c r="AP12" s="875"/>
      <c r="AQ12" s="875"/>
    </row>
    <row r="13" spans="1:43" ht="13.5" customHeight="1" x14ac:dyDescent="0.2">
      <c r="A13" s="24">
        <v>3</v>
      </c>
      <c r="D13" s="108" t="str">
        <f>IF(E13="","","③")</f>
        <v/>
      </c>
      <c r="E13" s="870" t="str">
        <f>IF(VLOOKUP(A13,入力シート!$B$120:$H$129,3,FALSE)="","",VLOOKUP(A13,入力シート!$B$120:$K$129,3,FALSE))</f>
        <v/>
      </c>
      <c r="F13" s="870"/>
      <c r="G13" s="870"/>
      <c r="H13" s="870"/>
      <c r="I13" s="870"/>
      <c r="J13" s="870"/>
      <c r="K13" s="870">
        <f>IF(ISNA(VLOOKUP(A13,入力シート!$B$120:$H$129,8,FALSE)),"",VLOOKUP(A13,入力シート!$B$120:$K$129,8,FALSE))</f>
        <v>0</v>
      </c>
      <c r="L13" s="870"/>
      <c r="M13" s="870"/>
      <c r="N13" s="870"/>
      <c r="O13" s="870"/>
      <c r="P13" s="870"/>
      <c r="Q13" s="109"/>
      <c r="R13" s="109"/>
      <c r="S13" s="109"/>
      <c r="T13" s="118"/>
      <c r="U13" s="118"/>
      <c r="V13" s="118"/>
      <c r="W13" s="118"/>
      <c r="X13" s="118"/>
      <c r="Y13" s="51"/>
      <c r="Z13" s="51"/>
      <c r="AA13" s="51"/>
      <c r="AB13" s="51"/>
      <c r="AC13" s="51"/>
      <c r="AD13" s="51"/>
      <c r="AE13" s="51"/>
      <c r="AF13" s="51"/>
      <c r="AG13" s="119"/>
      <c r="AH13" s="119"/>
      <c r="AI13" s="119"/>
      <c r="AJ13" s="875" t="str">
        <f>IF(ISNA(VLOOKUP(A13,入力シート!$B$120:$AQ$129,30,FALSE)),"",VLOOKUP(A13,入力シート!$B$120:$AQ$129,30,FALSE))</f>
        <v/>
      </c>
      <c r="AK13" s="875"/>
      <c r="AL13" s="875"/>
      <c r="AM13" s="875"/>
      <c r="AN13" s="875" t="str">
        <f>IF(ISNA(VLOOKUP(A13,入力シート!$B$120:$AQ$129,25,FALSE)),"",VLOOKUP(A13,入力シート!$B$120:$AQ$129,25,FALSE))</f>
        <v/>
      </c>
      <c r="AO13" s="875"/>
      <c r="AP13" s="875"/>
      <c r="AQ13" s="875"/>
    </row>
    <row r="14" spans="1:43" ht="13.5" customHeight="1" x14ac:dyDescent="0.2">
      <c r="A14" s="24">
        <v>4</v>
      </c>
      <c r="D14" s="108" t="str">
        <f>IF(E14="","","④")</f>
        <v/>
      </c>
      <c r="E14" s="870" t="str">
        <f>IF(VLOOKUP(A14,入力シート!$B$120:$H$129,3,FALSE)="","",VLOOKUP(A14,入力シート!$B$120:$K$129,3,FALSE))</f>
        <v/>
      </c>
      <c r="F14" s="870"/>
      <c r="G14" s="870"/>
      <c r="H14" s="870"/>
      <c r="I14" s="870"/>
      <c r="J14" s="870"/>
      <c r="K14" s="870">
        <f>IF(ISNA(VLOOKUP(A14,入力シート!$B$120:$H$129,8,FALSE)),"",VLOOKUP(A14,入力シート!$B$120:$K$129,8,FALSE))</f>
        <v>0</v>
      </c>
      <c r="L14" s="870"/>
      <c r="M14" s="870"/>
      <c r="N14" s="870"/>
      <c r="O14" s="870"/>
      <c r="P14" s="870"/>
      <c r="Q14" s="109"/>
      <c r="R14" s="109"/>
      <c r="S14" s="109"/>
      <c r="T14" s="118"/>
      <c r="U14" s="118"/>
      <c r="V14" s="118"/>
      <c r="W14" s="118"/>
      <c r="X14" s="118"/>
      <c r="Y14" s="51"/>
      <c r="Z14" s="51"/>
      <c r="AA14" s="51"/>
      <c r="AB14" s="51"/>
      <c r="AC14" s="51"/>
      <c r="AD14" s="51"/>
      <c r="AE14" s="51"/>
      <c r="AF14" s="51"/>
      <c r="AG14" s="119"/>
      <c r="AH14" s="119"/>
      <c r="AI14" s="119"/>
      <c r="AJ14" s="875" t="str">
        <f>IF(ISNA(VLOOKUP(A14,入力シート!$B$120:$AQ$129,30,FALSE)),"",VLOOKUP(A14,入力シート!$B$120:$AQ$129,30,FALSE))</f>
        <v/>
      </c>
      <c r="AK14" s="875"/>
      <c r="AL14" s="875"/>
      <c r="AM14" s="875"/>
      <c r="AN14" s="875" t="str">
        <f>IF(ISNA(VLOOKUP(A14,入力シート!$B$120:$AQ$129,25,FALSE)),"",VLOOKUP(A14,入力シート!$B$120:$AQ$129,25,FALSE))</f>
        <v/>
      </c>
      <c r="AO14" s="875"/>
      <c r="AP14" s="875"/>
      <c r="AQ14" s="875"/>
    </row>
    <row r="15" spans="1:43" ht="13.5" customHeight="1" x14ac:dyDescent="0.2">
      <c r="A15" s="24">
        <v>5</v>
      </c>
      <c r="D15" s="108" t="str">
        <f>IF(E15="","","⑤")</f>
        <v/>
      </c>
      <c r="E15" s="870" t="str">
        <f>IF(VLOOKUP(A15,入力シート!$B$120:$H$129,3,FALSE)="","",VLOOKUP(A15,入力シート!$B$120:$K$129,3,FALSE))</f>
        <v/>
      </c>
      <c r="F15" s="870"/>
      <c r="G15" s="870"/>
      <c r="H15" s="870"/>
      <c r="I15" s="870"/>
      <c r="J15" s="870"/>
      <c r="K15" s="870">
        <f>IF(ISNA(VLOOKUP(A15,入力シート!$B$120:$H$129,8,FALSE)),"",VLOOKUP(A15,入力シート!$B$120:$K$129,8,FALSE))</f>
        <v>0</v>
      </c>
      <c r="L15" s="870"/>
      <c r="M15" s="870"/>
      <c r="N15" s="870"/>
      <c r="O15" s="870"/>
      <c r="P15" s="870"/>
      <c r="Q15" s="109"/>
      <c r="R15" s="109"/>
      <c r="S15" s="109"/>
      <c r="T15" s="118"/>
      <c r="U15" s="118"/>
      <c r="V15" s="118"/>
      <c r="W15" s="118"/>
      <c r="X15" s="118"/>
      <c r="Y15" s="51"/>
      <c r="Z15" s="51"/>
      <c r="AA15" s="51"/>
      <c r="AB15" s="51"/>
      <c r="AC15" s="51"/>
      <c r="AD15" s="51"/>
      <c r="AE15" s="51"/>
      <c r="AF15" s="51"/>
      <c r="AG15" s="119"/>
      <c r="AH15" s="119"/>
      <c r="AI15" s="119"/>
      <c r="AJ15" s="875" t="str">
        <f>IF(ISNA(VLOOKUP(A15,入力シート!$B$120:$AQ$129,30,FALSE)),"",VLOOKUP(A15,入力シート!$B$120:$AQ$129,30,FALSE))</f>
        <v/>
      </c>
      <c r="AK15" s="875"/>
      <c r="AL15" s="875"/>
      <c r="AM15" s="875"/>
      <c r="AN15" s="875" t="str">
        <f>IF(ISNA(VLOOKUP(A15,入力シート!$B$120:$AQ$129,25,FALSE)),"",VLOOKUP(A15,入力シート!$B$120:$AQ$129,25,FALSE))</f>
        <v/>
      </c>
      <c r="AO15" s="875"/>
      <c r="AP15" s="875"/>
      <c r="AQ15" s="875"/>
    </row>
    <row r="16" spans="1:43" ht="13.5" customHeight="1" x14ac:dyDescent="0.2">
      <c r="A16" s="24">
        <v>6</v>
      </c>
      <c r="D16" s="108" t="str">
        <f>IF(E16="","","⑥")</f>
        <v/>
      </c>
      <c r="E16" s="870" t="str">
        <f>IF(VLOOKUP(A16,入力シート!$B$120:$H$129,3,FALSE)="","",VLOOKUP(A16,入力シート!$B$120:$K$129,3,FALSE))</f>
        <v/>
      </c>
      <c r="F16" s="870"/>
      <c r="G16" s="870"/>
      <c r="H16" s="870"/>
      <c r="I16" s="870"/>
      <c r="J16" s="870"/>
      <c r="K16" s="870">
        <f>IF(ISNA(VLOOKUP(A16,入力シート!$B$120:$H$129,8,FALSE)),"",VLOOKUP(A16,入力シート!$B$120:$K$129,8,FALSE))</f>
        <v>0</v>
      </c>
      <c r="L16" s="870"/>
      <c r="M16" s="870"/>
      <c r="N16" s="870"/>
      <c r="O16" s="870"/>
      <c r="P16" s="870"/>
      <c r="Q16" s="109"/>
      <c r="R16" s="109"/>
      <c r="S16" s="109"/>
      <c r="T16" s="118"/>
      <c r="U16" s="118"/>
      <c r="V16" s="118"/>
      <c r="W16" s="118"/>
      <c r="X16" s="118"/>
      <c r="Y16" s="51"/>
      <c r="Z16" s="51"/>
      <c r="AA16" s="51"/>
      <c r="AB16" s="51"/>
      <c r="AC16" s="51"/>
      <c r="AD16" s="51"/>
      <c r="AE16" s="51"/>
      <c r="AF16" s="51"/>
      <c r="AG16" s="119"/>
      <c r="AH16" s="119"/>
      <c r="AI16" s="119"/>
      <c r="AJ16" s="875" t="str">
        <f>IF(ISNA(VLOOKUP(A16,入力シート!$B$120:$AQ$129,30,FALSE)),"",VLOOKUP(A16,入力シート!$B$120:$AQ$129,30,FALSE))</f>
        <v/>
      </c>
      <c r="AK16" s="875"/>
      <c r="AL16" s="875"/>
      <c r="AM16" s="875"/>
      <c r="AN16" s="875" t="str">
        <f>IF(ISNA(VLOOKUP(A16,入力シート!$B$120:$AQ$129,25,FALSE)),"",VLOOKUP(A16,入力シート!$B$120:$AQ$129,25,FALSE))</f>
        <v/>
      </c>
      <c r="AO16" s="875"/>
      <c r="AP16" s="875"/>
      <c r="AQ16" s="875"/>
    </row>
    <row r="17" spans="1:43" ht="13.5" customHeight="1" x14ac:dyDescent="0.2">
      <c r="A17" s="24">
        <v>7</v>
      </c>
      <c r="D17" s="108" t="str">
        <f>IF(E17="","","⑦")</f>
        <v/>
      </c>
      <c r="E17" s="870" t="str">
        <f>IF(VLOOKUP(A17,入力シート!$B$120:$H$129,3,FALSE)="","",VLOOKUP(A17,入力シート!$B$120:$K$129,3,FALSE))</f>
        <v/>
      </c>
      <c r="F17" s="870"/>
      <c r="G17" s="870"/>
      <c r="H17" s="870"/>
      <c r="I17" s="870"/>
      <c r="J17" s="870"/>
      <c r="K17" s="870">
        <f>IF(ISNA(VLOOKUP(A17,入力シート!$B$120:$H$129,8,FALSE)),"",VLOOKUP(A17,入力シート!$B$120:$K$129,8,FALSE))</f>
        <v>0</v>
      </c>
      <c r="L17" s="870"/>
      <c r="M17" s="870"/>
      <c r="N17" s="870"/>
      <c r="O17" s="870"/>
      <c r="P17" s="870"/>
      <c r="Q17" s="109"/>
      <c r="R17" s="109"/>
      <c r="S17" s="109"/>
      <c r="T17" s="118"/>
      <c r="U17" s="118"/>
      <c r="V17" s="118"/>
      <c r="W17" s="118"/>
      <c r="X17" s="118"/>
      <c r="Y17" s="51"/>
      <c r="Z17" s="51"/>
      <c r="AA17" s="51"/>
      <c r="AB17" s="51"/>
      <c r="AC17" s="51"/>
      <c r="AD17" s="51"/>
      <c r="AE17" s="51"/>
      <c r="AF17" s="51"/>
      <c r="AG17" s="119"/>
      <c r="AH17" s="119"/>
      <c r="AI17" s="119"/>
      <c r="AJ17" s="875" t="str">
        <f>IF(ISNA(VLOOKUP(A17,入力シート!$B$120:$AQ$129,30,FALSE)),"",VLOOKUP(A17,入力シート!$B$120:$AQ$129,30,FALSE))</f>
        <v/>
      </c>
      <c r="AK17" s="875"/>
      <c r="AL17" s="875"/>
      <c r="AM17" s="875"/>
      <c r="AN17" s="875" t="str">
        <f>IF(ISNA(VLOOKUP(A17,入力シート!$B$120:$AQ$129,25,FALSE)),"",VLOOKUP(A17,入力シート!$B$120:$AQ$129,25,FALSE))</f>
        <v/>
      </c>
      <c r="AO17" s="875"/>
      <c r="AP17" s="875"/>
      <c r="AQ17" s="875"/>
    </row>
    <row r="18" spans="1:43" ht="13.5" customHeight="1" x14ac:dyDescent="0.2">
      <c r="A18" s="24">
        <v>8</v>
      </c>
      <c r="D18" s="108" t="str">
        <f>IF(E18="","","⑧")</f>
        <v/>
      </c>
      <c r="E18" s="870" t="str">
        <f>IF(VLOOKUP(A18,入力シート!$B$120:$H$129,3,FALSE)="","",VLOOKUP(A18,入力シート!$B$120:$K$129,3,FALSE))</f>
        <v/>
      </c>
      <c r="F18" s="870"/>
      <c r="G18" s="870"/>
      <c r="H18" s="870"/>
      <c r="I18" s="870"/>
      <c r="J18" s="870"/>
      <c r="K18" s="870">
        <f>IF(ISNA(VLOOKUP(A18,入力シート!$B$120:$H$129,8,FALSE)),"",VLOOKUP(A18,入力シート!$B$120:$K$129,8,FALSE))</f>
        <v>0</v>
      </c>
      <c r="L18" s="870"/>
      <c r="M18" s="870"/>
      <c r="N18" s="870"/>
      <c r="O18" s="870"/>
      <c r="P18" s="870"/>
      <c r="Q18" s="109"/>
      <c r="R18" s="109"/>
      <c r="S18" s="109"/>
      <c r="T18" s="118"/>
      <c r="U18" s="118"/>
      <c r="V18" s="118"/>
      <c r="W18" s="118"/>
      <c r="X18" s="118"/>
      <c r="Y18" s="51"/>
      <c r="Z18" s="51"/>
      <c r="AA18" s="51"/>
      <c r="AB18" s="51"/>
      <c r="AC18" s="51"/>
      <c r="AD18" s="51"/>
      <c r="AE18" s="51"/>
      <c r="AF18" s="51"/>
      <c r="AG18" s="119"/>
      <c r="AH18" s="119"/>
      <c r="AI18" s="119"/>
      <c r="AJ18" s="875" t="str">
        <f>IF(ISNA(VLOOKUP(A18,入力シート!$B$120:$AQ$129,30,FALSE)),"",VLOOKUP(A18,入力シート!$B$120:$AQ$129,30,FALSE))</f>
        <v/>
      </c>
      <c r="AK18" s="875"/>
      <c r="AL18" s="875"/>
      <c r="AM18" s="875"/>
      <c r="AN18" s="875" t="str">
        <f>IF(ISNA(VLOOKUP(A18,入力シート!$B$120:$AQ$129,25,FALSE)),"",VLOOKUP(A18,入力シート!$B$120:$AQ$129,25,FALSE))</f>
        <v/>
      </c>
      <c r="AO18" s="875"/>
      <c r="AP18" s="875"/>
      <c r="AQ18" s="875"/>
    </row>
    <row r="19" spans="1:43" ht="13.5" customHeight="1" x14ac:dyDescent="0.2">
      <c r="A19" s="24">
        <v>9</v>
      </c>
      <c r="D19" s="108" t="str">
        <f>IF(E19="","","⑨")</f>
        <v/>
      </c>
      <c r="E19" s="870" t="str">
        <f>IF(VLOOKUP(A19,入力シート!$B$120:$H$129,3,FALSE)="","",VLOOKUP(A19,入力シート!$B$120:$K$129,3,FALSE))</f>
        <v/>
      </c>
      <c r="F19" s="870"/>
      <c r="G19" s="870"/>
      <c r="H19" s="870"/>
      <c r="I19" s="870"/>
      <c r="J19" s="870"/>
      <c r="K19" s="870">
        <f>IF(ISNA(VLOOKUP(A19,入力シート!$B$120:$H$129,8,FALSE)),"",VLOOKUP(A19,入力シート!$B$120:$K$129,8,FALSE))</f>
        <v>0</v>
      </c>
      <c r="L19" s="870"/>
      <c r="M19" s="870"/>
      <c r="N19" s="870"/>
      <c r="O19" s="870"/>
      <c r="P19" s="870"/>
      <c r="Q19" s="109"/>
      <c r="R19" s="109"/>
      <c r="S19" s="109"/>
      <c r="T19" s="118"/>
      <c r="U19" s="118"/>
      <c r="V19" s="118"/>
      <c r="W19" s="118"/>
      <c r="X19" s="118"/>
      <c r="Y19" s="51"/>
      <c r="Z19" s="51"/>
      <c r="AA19" s="51"/>
      <c r="AB19" s="51"/>
      <c r="AC19" s="51"/>
      <c r="AD19" s="51"/>
      <c r="AE19" s="51"/>
      <c r="AF19" s="51"/>
      <c r="AG19" s="119"/>
      <c r="AH19" s="119"/>
      <c r="AI19" s="119"/>
      <c r="AJ19" s="875" t="str">
        <f>IF(ISNA(VLOOKUP(A19,入力シート!$B$120:$AQ$129,30,FALSE)),"",VLOOKUP(A19,入力シート!$B$120:$AQ$129,30,FALSE))</f>
        <v/>
      </c>
      <c r="AK19" s="875"/>
      <c r="AL19" s="875"/>
      <c r="AM19" s="875"/>
      <c r="AN19" s="875" t="str">
        <f>IF(ISNA(VLOOKUP(A19,入力シート!$B$120:$AQ$129,25,FALSE)),"",VLOOKUP(A19,入力シート!$B$120:$AQ$129,25,FALSE))</f>
        <v/>
      </c>
      <c r="AO19" s="875"/>
      <c r="AP19" s="875"/>
      <c r="AQ19" s="875"/>
    </row>
    <row r="20" spans="1:43" x14ac:dyDescent="0.2">
      <c r="A20" s="24">
        <v>10</v>
      </c>
      <c r="D20" s="108" t="str">
        <f>IF(E20="","","⑩")</f>
        <v/>
      </c>
      <c r="E20" s="870" t="str">
        <f>IF(VLOOKUP(A20,入力シート!$B$120:$H$129,3,FALSE)="","",VLOOKUP(A20,入力シート!$B$120:$K$129,3,FALSE))</f>
        <v/>
      </c>
      <c r="F20" s="870"/>
      <c r="G20" s="870"/>
      <c r="H20" s="870"/>
      <c r="I20" s="870"/>
      <c r="J20" s="870"/>
      <c r="K20" s="870">
        <f>IF(ISNA(VLOOKUP(A20,入力シート!$B$120:$H$129,8,FALSE)),"",VLOOKUP(A20,入力シート!$B$120:$K$129,8,FALSE))</f>
        <v>0</v>
      </c>
      <c r="L20" s="870"/>
      <c r="M20" s="870"/>
      <c r="N20" s="870"/>
      <c r="O20" s="870"/>
      <c r="P20" s="870"/>
      <c r="Q20" s="109"/>
      <c r="R20" s="109"/>
      <c r="S20" s="109"/>
      <c r="T20" s="118"/>
      <c r="U20" s="118"/>
      <c r="V20" s="118"/>
      <c r="W20" s="118"/>
      <c r="X20" s="118"/>
      <c r="Y20" s="51"/>
      <c r="Z20" s="51"/>
      <c r="AA20" s="51"/>
      <c r="AB20" s="51"/>
      <c r="AC20" s="51"/>
      <c r="AD20" s="51"/>
      <c r="AE20" s="51"/>
      <c r="AF20" s="51"/>
      <c r="AG20" s="119"/>
      <c r="AH20" s="119"/>
      <c r="AI20" s="119"/>
      <c r="AJ20" s="875" t="str">
        <f>IF(ISNA(VLOOKUP(A20,入力シート!$B$120:$AQ$129,30,FALSE)),"",VLOOKUP(A20,入力シート!$B$120:$AQ$129,30,FALSE))</f>
        <v/>
      </c>
      <c r="AK20" s="875"/>
      <c r="AL20" s="875"/>
      <c r="AM20" s="875"/>
      <c r="AN20" s="875" t="str">
        <f>IF(ISNA(VLOOKUP(A20,入力シート!$B$120:$AQ$129,25,FALSE)),"",VLOOKUP(A20,入力シート!$B$120:$AQ$129,25,FALSE))</f>
        <v/>
      </c>
      <c r="AO20" s="875"/>
      <c r="AP20" s="875"/>
      <c r="AQ20" s="875"/>
    </row>
    <row r="21" spans="1:43" x14ac:dyDescent="0.2">
      <c r="D21" s="108"/>
      <c r="E21" s="109"/>
      <c r="F21" s="109"/>
      <c r="G21" s="109"/>
      <c r="H21" s="109"/>
      <c r="I21" s="109"/>
      <c r="J21" s="109"/>
      <c r="K21" s="109"/>
      <c r="L21" s="109"/>
      <c r="M21" s="109"/>
      <c r="N21" s="109"/>
      <c r="O21" s="109"/>
      <c r="P21" s="109"/>
      <c r="Q21" s="109"/>
      <c r="R21" s="109"/>
      <c r="S21" s="109"/>
      <c r="T21" s="109"/>
      <c r="U21" s="109"/>
      <c r="AG21" s="874"/>
      <c r="AH21" s="874"/>
      <c r="AI21" s="874"/>
      <c r="AJ21" s="875"/>
      <c r="AK21" s="875"/>
      <c r="AL21" s="875"/>
      <c r="AM21" s="875"/>
      <c r="AN21" s="875"/>
      <c r="AO21" s="875"/>
      <c r="AP21" s="875"/>
      <c r="AQ21" s="875"/>
    </row>
    <row r="22" spans="1:43" x14ac:dyDescent="0.2">
      <c r="C22" s="356" t="s">
        <v>390</v>
      </c>
      <c r="D22" s="356"/>
      <c r="E22" s="356"/>
      <c r="F22" s="356"/>
      <c r="G22" s="356"/>
    </row>
    <row r="23" spans="1:43" x14ac:dyDescent="0.2">
      <c r="F23" s="875">
        <f>SUM(AJ11:AM20)</f>
        <v>0</v>
      </c>
      <c r="G23" s="875"/>
      <c r="H23" s="875"/>
      <c r="I23" s="875"/>
      <c r="J23" s="875"/>
      <c r="K23" s="875"/>
      <c r="L23" s="875"/>
      <c r="M23" s="875"/>
      <c r="N23" s="24" t="s">
        <v>262</v>
      </c>
      <c r="O23" s="307" t="s">
        <v>391</v>
      </c>
      <c r="P23" s="307"/>
      <c r="Q23" s="307"/>
      <c r="R23" s="307"/>
      <c r="S23" s="307"/>
      <c r="T23" s="307"/>
      <c r="U23" s="307"/>
      <c r="V23" s="876">
        <f>SUM(AN11:AQ20)</f>
        <v>0</v>
      </c>
      <c r="W23" s="876"/>
      <c r="X23" s="876"/>
      <c r="Y23" s="876"/>
      <c r="Z23" s="876"/>
      <c r="AA23" s="876"/>
      <c r="AD23" s="110"/>
      <c r="AE23" s="110"/>
    </row>
    <row r="24" spans="1:43" x14ac:dyDescent="0.2">
      <c r="F24" s="111"/>
      <c r="G24" s="111"/>
      <c r="H24" s="111"/>
      <c r="I24" s="111"/>
      <c r="J24" s="111"/>
      <c r="K24" s="111"/>
      <c r="L24" s="111"/>
      <c r="M24" s="111"/>
      <c r="V24" s="875"/>
      <c r="W24" s="875"/>
      <c r="X24" s="875"/>
      <c r="Y24" s="875"/>
      <c r="Z24" s="875"/>
      <c r="AA24" s="875"/>
      <c r="AB24" s="111"/>
      <c r="AC24" s="111"/>
      <c r="AD24" s="110"/>
      <c r="AE24" s="110"/>
    </row>
    <row r="25" spans="1:43" x14ac:dyDescent="0.2">
      <c r="C25" s="356" t="s">
        <v>392</v>
      </c>
      <c r="D25" s="356"/>
      <c r="E25" s="356"/>
      <c r="F25" s="356"/>
      <c r="G25" s="356"/>
      <c r="H25" s="356"/>
    </row>
    <row r="26" spans="1:43" x14ac:dyDescent="0.2">
      <c r="F26" s="877">
        <f>MAX(入力シート!M120:T129)</f>
        <v>0</v>
      </c>
      <c r="G26" s="877"/>
      <c r="H26" s="877"/>
      <c r="I26" s="877"/>
      <c r="J26" s="877"/>
      <c r="K26" s="877"/>
      <c r="L26" s="877"/>
      <c r="M26" s="877"/>
      <c r="N26" s="877"/>
    </row>
    <row r="28" spans="1:43" x14ac:dyDescent="0.2">
      <c r="C28" s="356" t="s">
        <v>410</v>
      </c>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row>
    <row r="29" spans="1:43" x14ac:dyDescent="0.2">
      <c r="D29" s="108" t="str">
        <f>D11</f>
        <v/>
      </c>
      <c r="E29" s="113"/>
      <c r="F29" s="878" t="str">
        <f>IF(D29="","",入力シート!AJ120)</f>
        <v/>
      </c>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113"/>
    </row>
    <row r="30" spans="1:43" x14ac:dyDescent="0.2">
      <c r="D30" s="108" t="str">
        <f>D12</f>
        <v/>
      </c>
      <c r="E30" s="113"/>
      <c r="F30" s="878" t="str">
        <f>IF(D30="","",入力シート!AJ121)</f>
        <v/>
      </c>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113"/>
    </row>
    <row r="31" spans="1:43" x14ac:dyDescent="0.2">
      <c r="D31" s="108" t="str">
        <f>D13</f>
        <v/>
      </c>
      <c r="E31" s="113"/>
      <c r="F31" s="878" t="str">
        <f>IF(D31="","",入力シート!AJ122)</f>
        <v/>
      </c>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113"/>
    </row>
    <row r="32" spans="1:43" x14ac:dyDescent="0.2">
      <c r="D32" s="108" t="str">
        <f t="shared" ref="D32:D33" si="0">D14</f>
        <v/>
      </c>
      <c r="E32" s="113"/>
      <c r="F32" s="878" t="str">
        <f>IF(D32="","",入力シート!AJ123)</f>
        <v/>
      </c>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113"/>
    </row>
    <row r="33" spans="3:35" x14ac:dyDescent="0.2">
      <c r="D33" s="108" t="str">
        <f t="shared" si="0"/>
        <v/>
      </c>
      <c r="E33" s="113"/>
      <c r="F33" s="878" t="str">
        <f>IF(D33="","",入力シート!AJ124)</f>
        <v/>
      </c>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row>
    <row r="34" spans="3:35" x14ac:dyDescent="0.2">
      <c r="D34" s="108" t="str">
        <f>D16</f>
        <v/>
      </c>
      <c r="E34" s="113"/>
      <c r="F34" s="878" t="str">
        <f>IF(D34="","",入力シート!AJ125)</f>
        <v/>
      </c>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113"/>
    </row>
    <row r="35" spans="3:35" x14ac:dyDescent="0.2">
      <c r="D35" s="108" t="str">
        <f>D17</f>
        <v/>
      </c>
      <c r="E35" s="113"/>
      <c r="F35" s="878" t="str">
        <f>IF(D35="","",入力シート!AJ126)</f>
        <v/>
      </c>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113"/>
    </row>
    <row r="36" spans="3:35" x14ac:dyDescent="0.2">
      <c r="D36" s="108" t="str">
        <f>D18</f>
        <v/>
      </c>
      <c r="E36" s="113"/>
      <c r="F36" s="878" t="str">
        <f>IF(D36="","",入力シート!AJ127)</f>
        <v/>
      </c>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113"/>
    </row>
    <row r="37" spans="3:35" x14ac:dyDescent="0.2">
      <c r="D37" s="108" t="str">
        <f t="shared" ref="D37:D38" si="1">D19</f>
        <v/>
      </c>
      <c r="E37" s="113"/>
      <c r="F37" s="878" t="str">
        <f>IF(D37="","",入力シート!AJ128)</f>
        <v/>
      </c>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113"/>
    </row>
    <row r="38" spans="3:35" x14ac:dyDescent="0.2">
      <c r="D38" s="108" t="str">
        <f t="shared" si="1"/>
        <v/>
      </c>
      <c r="E38" s="113"/>
      <c r="F38" s="878" t="str">
        <f>IF(D38="","",入力シート!AJ129)</f>
        <v/>
      </c>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row>
    <row r="40" spans="3:35" x14ac:dyDescent="0.2">
      <c r="C40" s="356" t="s">
        <v>411</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row>
    <row r="41" spans="3:35" x14ac:dyDescent="0.2">
      <c r="F41" s="879" t="s">
        <v>396</v>
      </c>
      <c r="G41" s="879"/>
      <c r="H41" s="879"/>
      <c r="I41" s="879"/>
      <c r="J41" s="879"/>
      <c r="K41" s="879"/>
      <c r="L41" s="879"/>
      <c r="M41" s="879"/>
    </row>
    <row r="42" spans="3:35" x14ac:dyDescent="0.2">
      <c r="F42" s="114"/>
      <c r="G42" s="114"/>
      <c r="H42" s="114"/>
      <c r="I42" s="114"/>
      <c r="J42" s="114"/>
      <c r="K42" s="114"/>
      <c r="L42" s="114"/>
      <c r="M42" s="114"/>
    </row>
    <row r="44" spans="3:35" x14ac:dyDescent="0.2">
      <c r="D44" s="356" t="s">
        <v>397</v>
      </c>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row>
    <row r="45" spans="3:35" x14ac:dyDescent="0.2">
      <c r="D45" s="880">
        <f>入力シート!F222</f>
        <v>0</v>
      </c>
      <c r="E45" s="880"/>
      <c r="F45" s="880"/>
      <c r="G45" s="880"/>
      <c r="H45" s="880"/>
      <c r="I45" s="880"/>
      <c r="J45" s="880"/>
      <c r="K45" s="880"/>
      <c r="L45" s="307" t="s">
        <v>398</v>
      </c>
      <c r="M45" s="307"/>
      <c r="N45" s="307"/>
      <c r="O45" s="307"/>
    </row>
    <row r="46" spans="3:35" x14ac:dyDescent="0.2">
      <c r="E46" s="879" t="s">
        <v>399</v>
      </c>
      <c r="F46" s="879"/>
      <c r="G46" s="879"/>
      <c r="H46" s="879"/>
      <c r="I46" s="879"/>
      <c r="J46" s="879"/>
      <c r="K46" s="113"/>
      <c r="L46" s="113"/>
    </row>
    <row r="47" spans="3:35" x14ac:dyDescent="0.2">
      <c r="F47" s="544" t="s">
        <v>400</v>
      </c>
      <c r="G47" s="544"/>
      <c r="H47" s="544"/>
      <c r="I47" s="544"/>
      <c r="J47" s="307">
        <f>入力シート!F223</f>
        <v>0</v>
      </c>
      <c r="K47" s="307"/>
      <c r="L47" s="307"/>
      <c r="M47" s="307"/>
      <c r="N47" s="307"/>
      <c r="O47" s="307"/>
      <c r="P47" s="307"/>
      <c r="Q47" s="9"/>
      <c r="R47" s="9"/>
      <c r="S47" s="9"/>
      <c r="T47" s="544" t="s">
        <v>401</v>
      </c>
      <c r="U47" s="544"/>
      <c r="V47" s="544"/>
      <c r="W47" s="544"/>
      <c r="X47" s="307">
        <f>入力シート!Q223</f>
        <v>0</v>
      </c>
      <c r="Y47" s="307"/>
      <c r="Z47" s="307"/>
      <c r="AA47" s="307"/>
      <c r="AB47" s="307"/>
      <c r="AC47" s="307"/>
      <c r="AD47" s="307"/>
      <c r="AE47" s="307"/>
      <c r="AF47" s="115"/>
      <c r="AG47" s="9"/>
      <c r="AH47" s="9"/>
    </row>
    <row r="48" spans="3:35" x14ac:dyDescent="0.2">
      <c r="F48" s="104"/>
      <c r="G48" s="104"/>
      <c r="H48" s="104"/>
      <c r="I48" s="104"/>
      <c r="T48" s="104"/>
      <c r="U48" s="104"/>
      <c r="V48" s="104"/>
      <c r="W48" s="104"/>
      <c r="AF48" s="12"/>
    </row>
    <row r="49" spans="2:35" x14ac:dyDescent="0.2">
      <c r="F49" s="544" t="s">
        <v>400</v>
      </c>
      <c r="G49" s="544"/>
      <c r="H49" s="544"/>
      <c r="I49" s="544"/>
      <c r="J49" s="307">
        <f>入力シート!F224</f>
        <v>0</v>
      </c>
      <c r="K49" s="307"/>
      <c r="L49" s="307"/>
      <c r="M49" s="307"/>
      <c r="N49" s="307"/>
      <c r="O49" s="307"/>
      <c r="P49" s="307"/>
      <c r="Q49" s="9"/>
      <c r="R49" s="9"/>
      <c r="S49" s="9"/>
      <c r="T49" s="544" t="s">
        <v>401</v>
      </c>
      <c r="U49" s="544"/>
      <c r="V49" s="544"/>
      <c r="W49" s="544"/>
      <c r="X49" s="307">
        <f>入力シート!Q224</f>
        <v>0</v>
      </c>
      <c r="Y49" s="307"/>
      <c r="Z49" s="307"/>
      <c r="AA49" s="307"/>
      <c r="AB49" s="307"/>
      <c r="AC49" s="307"/>
      <c r="AD49" s="307"/>
      <c r="AE49" s="307"/>
      <c r="AF49" s="115"/>
      <c r="AG49" s="9"/>
      <c r="AH49" s="9"/>
    </row>
    <row r="50" spans="2:35" x14ac:dyDescent="0.2">
      <c r="F50" s="104"/>
      <c r="G50" s="104"/>
      <c r="H50" s="104"/>
      <c r="I50" s="104"/>
      <c r="J50" s="9"/>
      <c r="K50" s="9"/>
      <c r="L50" s="9"/>
      <c r="M50" s="9"/>
      <c r="N50" s="9"/>
      <c r="O50" s="9"/>
      <c r="P50" s="9"/>
      <c r="Q50" s="9"/>
      <c r="R50" s="9"/>
      <c r="S50" s="9"/>
      <c r="T50" s="104"/>
      <c r="U50" s="104"/>
      <c r="V50" s="104"/>
      <c r="W50" s="104"/>
      <c r="X50" s="9"/>
      <c r="Y50" s="9"/>
      <c r="Z50" s="9"/>
      <c r="AA50" s="9"/>
      <c r="AB50" s="9"/>
      <c r="AC50" s="9"/>
      <c r="AD50" s="9"/>
      <c r="AE50" s="9"/>
      <c r="AF50" s="9"/>
      <c r="AG50" s="9"/>
      <c r="AH50" s="9"/>
    </row>
    <row r="51" spans="2:35" x14ac:dyDescent="0.2">
      <c r="F51" s="104"/>
      <c r="G51" s="104"/>
      <c r="H51" s="104"/>
      <c r="I51" s="104"/>
      <c r="J51" s="9"/>
      <c r="K51" s="9"/>
      <c r="L51" s="9"/>
      <c r="M51" s="9"/>
      <c r="N51" s="9"/>
      <c r="O51" s="9"/>
      <c r="P51" s="9"/>
      <c r="Q51" s="9"/>
      <c r="R51" s="9"/>
      <c r="S51" s="9"/>
      <c r="T51" s="104"/>
      <c r="U51" s="104"/>
      <c r="V51" s="104"/>
      <c r="W51" s="104"/>
      <c r="X51" s="9"/>
      <c r="Y51" s="9"/>
      <c r="Z51" s="9"/>
      <c r="AA51" s="9"/>
      <c r="AB51" s="9"/>
      <c r="AC51" s="9"/>
      <c r="AD51" s="9"/>
      <c r="AE51" s="9"/>
      <c r="AF51" s="9"/>
      <c r="AG51" s="9"/>
      <c r="AH51" s="9"/>
    </row>
    <row r="52" spans="2:35" x14ac:dyDescent="0.2">
      <c r="F52" s="104"/>
      <c r="G52" s="104"/>
      <c r="H52" s="104"/>
      <c r="I52" s="104"/>
      <c r="J52" s="9"/>
      <c r="K52" s="9"/>
      <c r="L52" s="9"/>
      <c r="M52" s="9"/>
      <c r="N52" s="9"/>
      <c r="O52" s="9"/>
      <c r="P52" s="9"/>
      <c r="Q52" s="9"/>
      <c r="R52" s="9"/>
      <c r="S52" s="9"/>
      <c r="T52" s="104"/>
      <c r="U52" s="104"/>
      <c r="V52" s="104"/>
      <c r="W52" s="104"/>
      <c r="X52" s="9"/>
      <c r="Y52" s="9"/>
      <c r="Z52" s="9"/>
      <c r="AA52" s="9"/>
      <c r="AB52" s="9"/>
      <c r="AC52" s="9"/>
      <c r="AD52" s="9"/>
      <c r="AE52" s="9"/>
      <c r="AF52" s="9"/>
      <c r="AG52" s="9"/>
      <c r="AH52" s="9"/>
    </row>
    <row r="53" spans="2:35" x14ac:dyDescent="0.2">
      <c r="F53" s="104"/>
      <c r="G53" s="104"/>
      <c r="H53" s="104"/>
      <c r="I53" s="104"/>
      <c r="J53" s="9"/>
      <c r="K53" s="9"/>
      <c r="L53" s="9"/>
      <c r="M53" s="9"/>
      <c r="N53" s="9"/>
      <c r="O53" s="9"/>
      <c r="P53" s="9"/>
      <c r="Q53" s="9"/>
      <c r="R53" s="9"/>
      <c r="S53" s="9"/>
      <c r="T53" s="104"/>
      <c r="U53" s="104"/>
      <c r="V53" s="104"/>
      <c r="W53" s="104"/>
      <c r="X53" s="9"/>
      <c r="Y53" s="9"/>
      <c r="Z53" s="9"/>
      <c r="AA53" s="9"/>
      <c r="AB53" s="9"/>
      <c r="AC53" s="9"/>
      <c r="AD53" s="9"/>
      <c r="AE53" s="9"/>
      <c r="AF53" s="9"/>
      <c r="AG53" s="9"/>
      <c r="AH53" s="9"/>
    </row>
    <row r="54" spans="2:35" ht="13.2" customHeight="1" x14ac:dyDescent="0.2">
      <c r="B54" s="881" t="s">
        <v>402</v>
      </c>
      <c r="C54" s="881"/>
      <c r="D54" s="883" t="s">
        <v>408</v>
      </c>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row>
    <row r="55" spans="2:35" x14ac:dyDescent="0.2">
      <c r="B55" s="116"/>
      <c r="C55" s="116"/>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row>
    <row r="56" spans="2:35" x14ac:dyDescent="0.2">
      <c r="B56" s="117"/>
      <c r="C56" s="117"/>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row>
  </sheetData>
  <sheetProtection sheet="1" objects="1" scenarios="1" selectLockedCells="1" selectUnlockedCells="1"/>
  <mergeCells count="83">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 ref="B54:C54"/>
    <mergeCell ref="D54:AI56"/>
    <mergeCell ref="D45:K45"/>
    <mergeCell ref="L45:O45"/>
    <mergeCell ref="E46:J46"/>
    <mergeCell ref="F47:I47"/>
    <mergeCell ref="J47:P47"/>
    <mergeCell ref="T47:W47"/>
    <mergeCell ref="X47:AE47"/>
    <mergeCell ref="F49:I49"/>
    <mergeCell ref="J49:P49"/>
    <mergeCell ref="T49:W49"/>
    <mergeCell ref="X49:AE49"/>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AJ21:AM21"/>
    <mergeCell ref="AN21:AQ21"/>
    <mergeCell ref="F23:M23"/>
    <mergeCell ref="O23:U23"/>
    <mergeCell ref="V23:AA23"/>
    <mergeCell ref="C22:G22"/>
    <mergeCell ref="AN19:AQ19"/>
    <mergeCell ref="AJ20:AM20"/>
    <mergeCell ref="AN20:AQ20"/>
    <mergeCell ref="E19:J19"/>
    <mergeCell ref="E20:J20"/>
    <mergeCell ref="AJ19:AM19"/>
    <mergeCell ref="K19:P19"/>
    <mergeCell ref="K20:P20"/>
    <mergeCell ref="AN17:AQ17"/>
    <mergeCell ref="AJ18:AM18"/>
    <mergeCell ref="AN18:AQ18"/>
    <mergeCell ref="E17:J17"/>
    <mergeCell ref="E18:J18"/>
    <mergeCell ref="AJ17:AM17"/>
    <mergeCell ref="K18:P18"/>
    <mergeCell ref="AN15:AQ15"/>
    <mergeCell ref="AJ16:AM16"/>
    <mergeCell ref="AN16:AQ16"/>
    <mergeCell ref="E15:J15"/>
    <mergeCell ref="E16:J16"/>
    <mergeCell ref="AJ15:AM15"/>
    <mergeCell ref="K15:P15"/>
    <mergeCell ref="AN13:AQ13"/>
    <mergeCell ref="AJ14:AM14"/>
    <mergeCell ref="AN14:AQ14"/>
    <mergeCell ref="AJ13:AM13"/>
    <mergeCell ref="AJ11:AM11"/>
    <mergeCell ref="AN11:AQ11"/>
    <mergeCell ref="AJ12:AM12"/>
    <mergeCell ref="AN12:AQ12"/>
    <mergeCell ref="B1:AI1"/>
    <mergeCell ref="B2:AI2"/>
    <mergeCell ref="B6:AI6"/>
    <mergeCell ref="AJ10:AM10"/>
    <mergeCell ref="AN10:AQ10"/>
  </mergeCells>
  <phoneticPr fontId="7"/>
  <printOptions horizontalCentered="1"/>
  <pageMargins left="0.70866141732283472" right="0.70866141732283472" top="0.74803149606299213" bottom="0.74803149606299213" header="0.31496062992125984" footer="0.31496062992125984"/>
  <pageSetup paperSize="9" scale="8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&lt;見本&gt;入力シート</vt:lpstr>
      <vt:lpstr>入力シート</vt:lpstr>
      <vt:lpstr>交付申請書 </vt:lpstr>
      <vt:lpstr>別紙</vt:lpstr>
      <vt:lpstr>実績報告書</vt:lpstr>
      <vt:lpstr>別紙 (2)</vt:lpstr>
      <vt:lpstr>請求書</vt:lpstr>
      <vt:lpstr>検収調書A</vt:lpstr>
      <vt:lpstr>検収調書B</vt:lpstr>
      <vt:lpstr>検収調書C</vt:lpstr>
      <vt:lpstr>'&lt;見本&gt;入力シート'!Print_Area</vt:lpstr>
      <vt:lpstr>検収調書A!Print_Area</vt:lpstr>
      <vt:lpstr>検収調書B!Print_Area</vt:lpstr>
      <vt:lpstr>検収調書C!Print_Area</vt:lpstr>
      <vt:lpstr>'交付申請書 '!Print_Area</vt:lpstr>
      <vt:lpstr>実績報告書!Print_Area</vt:lpstr>
      <vt:lpstr>請求書!Print_Area</vt:lpstr>
      <vt:lpstr>入力シート!Print_Area</vt:lpstr>
      <vt:lpstr>別紙!Print_Area</vt:lpstr>
      <vt:lpstr>'別紙 (2)'!Print_Area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2013-05-08T02:57:49Z</dcterms:created>
  <dcterms:modified xsi:type="dcterms:W3CDTF">2024-10-22T02:16:31Z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