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workbookPr codeName="ThisWorkbook"/>
  <mc:AlternateContent xmlns:mc="http://schemas.openxmlformats.org/markup-compatibility/2006">
    <mc:Choice Requires="x15">
      <x15ac:absPath xmlns:x15ac="http://schemas.microsoft.com/office/spreadsheetml/2010/11/ac" url="C:\Users\user\Downloads\OneDrive_2_2024-8-30\"/>
    </mc:Choice>
  </mc:AlternateContent>
  <xr:revisionPtr revIDLastSave="0" documentId="13_ncr:1_{899E6E20-8A56-448B-8631-43C98CCC4D84}" xr6:coauthVersionLast="47" xr6:coauthVersionMax="47" xr10:uidLastSave="{00000000-0000-0000-0000-000000000000}"/>
  <bookViews>
    <workbookView xWindow="0" yWindow="0" windowWidth="20490" windowHeight="6705" tabRatio="725" xr2:uid="{00000000-000D-0000-FFFF-FFFF00000000}"/>
  </bookViews>
  <sheets>
    <sheet name="&lt;見本&gt;入力シート" sheetId="19" r:id="rId1"/>
    <sheet name="入力シート" sheetId="13" r:id="rId2"/>
    <sheet name="交付申請兼実績報告書" sheetId="10" r:id="rId3"/>
    <sheet name="別紙" sheetId="16" r:id="rId4"/>
    <sheet name="請求書" sheetId="11" r:id="rId5"/>
    <sheet name="検収調書A" sheetId="14" r:id="rId6"/>
    <sheet name="検収調書B" sheetId="17" r:id="rId7"/>
    <sheet name="検収調書C" sheetId="18" r:id="rId8"/>
  </sheets>
  <definedNames>
    <definedName name="_xlnm.Print_Area" localSheetId="0">'&lt;見本&gt;入力シート'!$A$1:$BF$216</definedName>
    <definedName name="_xlnm.Print_Area" localSheetId="5">検収調書A!$B$1:$AI$68</definedName>
    <definedName name="_xlnm.Print_Area" localSheetId="6">検収調書B!$B$1:$AI$68</definedName>
    <definedName name="_xlnm.Print_Area" localSheetId="7">検収調書C!$B$1:$AI$56</definedName>
    <definedName name="_xlnm.Print_Area" localSheetId="2">交付申請兼実績報告書!$A$1:$AH$43</definedName>
    <definedName name="_xlnm.Print_Area" localSheetId="4">請求書!$A$1:$AI$41</definedName>
    <definedName name="_xlnm.Print_Area" localSheetId="1">入力シート!$A$1:$BF$216</definedName>
    <definedName name="_xlnm.Print_Area" localSheetId="3">別紙!$B$1:$BB$154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7" i="13" l="1"/>
  <c r="X86" i="16" l="1"/>
  <c r="AP80" i="16" l="1"/>
  <c r="AP81" i="16"/>
  <c r="AP82" i="16"/>
  <c r="AP83" i="16"/>
  <c r="AP84" i="16"/>
  <c r="AP85" i="16"/>
  <c r="AK80" i="16"/>
  <c r="AK81" i="16"/>
  <c r="AK82" i="16"/>
  <c r="AK83" i="16"/>
  <c r="AK84" i="16"/>
  <c r="AK85" i="16"/>
  <c r="AP77" i="16"/>
  <c r="AP78" i="16"/>
  <c r="AP79" i="16"/>
  <c r="AP76" i="16"/>
  <c r="AK77" i="16"/>
  <c r="AK78" i="16"/>
  <c r="AK79" i="16"/>
  <c r="AK76" i="16"/>
  <c r="D80" i="16"/>
  <c r="D81" i="16"/>
  <c r="D82" i="16"/>
  <c r="D83" i="16"/>
  <c r="D84" i="16"/>
  <c r="D85" i="16"/>
  <c r="AX71" i="16"/>
  <c r="AX72" i="16"/>
  <c r="AX73" i="16"/>
  <c r="AX74" i="16"/>
  <c r="AX66" i="16"/>
  <c r="AX67" i="16"/>
  <c r="AX68" i="16"/>
  <c r="AX69" i="16"/>
  <c r="AX70" i="16"/>
  <c r="AX65" i="16"/>
  <c r="AS71" i="16"/>
  <c r="AS72" i="16"/>
  <c r="AS73" i="16"/>
  <c r="AS74" i="16"/>
  <c r="AS66" i="16"/>
  <c r="AS67" i="16"/>
  <c r="AS68" i="16"/>
  <c r="AS69" i="16"/>
  <c r="AS70" i="16"/>
  <c r="AS65" i="16"/>
  <c r="AK71" i="16"/>
  <c r="AK72" i="16"/>
  <c r="AK73" i="16"/>
  <c r="AK74" i="16"/>
  <c r="AK66" i="16"/>
  <c r="AK67" i="16"/>
  <c r="AK68" i="16"/>
  <c r="AK69" i="16"/>
  <c r="AK70" i="16"/>
  <c r="AK65" i="16"/>
  <c r="D71" i="16"/>
  <c r="D72" i="16"/>
  <c r="D73" i="16"/>
  <c r="D74" i="16"/>
  <c r="AK159" i="19"/>
  <c r="AO159" i="19"/>
  <c r="AK160" i="19"/>
  <c r="AO160" i="19"/>
  <c r="AK161" i="19"/>
  <c r="AO161" i="19"/>
  <c r="AK162" i="19"/>
  <c r="AO162" i="19"/>
  <c r="AK163" i="19"/>
  <c r="AO163" i="19"/>
  <c r="AK164" i="19"/>
  <c r="AO164" i="19"/>
  <c r="AK147" i="19"/>
  <c r="AO147" i="19"/>
  <c r="AK148" i="19"/>
  <c r="AO148" i="19"/>
  <c r="AK149" i="19"/>
  <c r="AO149" i="19"/>
  <c r="AK150" i="19"/>
  <c r="AO150" i="19"/>
  <c r="AK159" i="13"/>
  <c r="AO159" i="13" s="1"/>
  <c r="AK160" i="13"/>
  <c r="AK161" i="13"/>
  <c r="AO161" i="13" s="1"/>
  <c r="AK162" i="13"/>
  <c r="AO162" i="13" s="1"/>
  <c r="AK163" i="13"/>
  <c r="AO163" i="13" s="1"/>
  <c r="AK164" i="13"/>
  <c r="AK147" i="13"/>
  <c r="AO147" i="13" s="1"/>
  <c r="AK148" i="13"/>
  <c r="M72" i="16" s="1"/>
  <c r="X72" i="16" s="1"/>
  <c r="AK149" i="13"/>
  <c r="AO149" i="13" s="1"/>
  <c r="AK150" i="13"/>
  <c r="M74" i="16" s="1"/>
  <c r="X74" i="16" s="1"/>
  <c r="AO164" i="13" l="1"/>
  <c r="M85" i="16"/>
  <c r="AO160" i="13"/>
  <c r="M81" i="16"/>
  <c r="Q85" i="16"/>
  <c r="X85" i="16"/>
  <c r="Q81" i="16"/>
  <c r="X81" i="16"/>
  <c r="M84" i="16"/>
  <c r="M80" i="16"/>
  <c r="M83" i="16"/>
  <c r="M82" i="16"/>
  <c r="Q72" i="16"/>
  <c r="Q74" i="16"/>
  <c r="M73" i="16"/>
  <c r="X73" i="16" s="1"/>
  <c r="AO150" i="13"/>
  <c r="AO148" i="13"/>
  <c r="M71" i="16"/>
  <c r="X71" i="16" s="1"/>
  <c r="U10" i="16"/>
  <c r="U11" i="16"/>
  <c r="U12" i="16"/>
  <c r="U13" i="16"/>
  <c r="U14" i="16"/>
  <c r="U15" i="16"/>
  <c r="U16" i="16"/>
  <c r="U17" i="16"/>
  <c r="U18" i="16"/>
  <c r="U19" i="16"/>
  <c r="U20" i="16"/>
  <c r="U21" i="16"/>
  <c r="U22" i="16"/>
  <c r="U23" i="16"/>
  <c r="U24" i="16"/>
  <c r="U25" i="16"/>
  <c r="U26" i="16"/>
  <c r="U27" i="16"/>
  <c r="U28" i="16"/>
  <c r="T10" i="16"/>
  <c r="T11" i="16"/>
  <c r="T12" i="16"/>
  <c r="T13" i="16"/>
  <c r="T14" i="16"/>
  <c r="T15" i="16"/>
  <c r="T16" i="16"/>
  <c r="T17" i="16"/>
  <c r="T18" i="16"/>
  <c r="T19" i="16"/>
  <c r="T20" i="16"/>
  <c r="T21" i="16"/>
  <c r="T22" i="16"/>
  <c r="T23" i="16"/>
  <c r="T24" i="16"/>
  <c r="T25" i="16"/>
  <c r="T26" i="16"/>
  <c r="T27" i="16"/>
  <c r="T28" i="16"/>
  <c r="Q10" i="16"/>
  <c r="Q11" i="16"/>
  <c r="Q12" i="16"/>
  <c r="Q13" i="16"/>
  <c r="Q14" i="16"/>
  <c r="Q15" i="16"/>
  <c r="Q16" i="16"/>
  <c r="Q17" i="16"/>
  <c r="Q18" i="16"/>
  <c r="Q19" i="16"/>
  <c r="Q20" i="16"/>
  <c r="Q21" i="16"/>
  <c r="Q22" i="16"/>
  <c r="Q23" i="16"/>
  <c r="Q24" i="16"/>
  <c r="Q25" i="16"/>
  <c r="Q26" i="16"/>
  <c r="Q27" i="16"/>
  <c r="Q28" i="16"/>
  <c r="T9" i="16"/>
  <c r="Q9" i="16"/>
  <c r="U9" i="16"/>
  <c r="Q83" i="16" l="1"/>
  <c r="X83" i="16"/>
  <c r="Q80" i="16"/>
  <c r="X80" i="16"/>
  <c r="Q82" i="16"/>
  <c r="X82" i="16"/>
  <c r="Q84" i="16"/>
  <c r="X84" i="16"/>
  <c r="Q73" i="16"/>
  <c r="Q71" i="16"/>
  <c r="M10" i="16"/>
  <c r="M11" i="16"/>
  <c r="X11" i="16" s="1"/>
  <c r="M12" i="16"/>
  <c r="X12" i="16" s="1"/>
  <c r="M13" i="16"/>
  <c r="X13" i="16" s="1"/>
  <c r="M14" i="16"/>
  <c r="X14" i="16" s="1"/>
  <c r="M15" i="16"/>
  <c r="X15" i="16" s="1"/>
  <c r="M16" i="16"/>
  <c r="X16" i="16" s="1"/>
  <c r="M17" i="16"/>
  <c r="X17" i="16" s="1"/>
  <c r="M18" i="16"/>
  <c r="X18" i="16" s="1"/>
  <c r="M19" i="16"/>
  <c r="X19" i="16" s="1"/>
  <c r="M20" i="16"/>
  <c r="X20" i="16" s="1"/>
  <c r="M21" i="16"/>
  <c r="X21" i="16" s="1"/>
  <c r="M22" i="16"/>
  <c r="X22" i="16" s="1"/>
  <c r="M23" i="16"/>
  <c r="X23" i="16" s="1"/>
  <c r="M24" i="16"/>
  <c r="X24" i="16" s="1"/>
  <c r="M25" i="16"/>
  <c r="X25" i="16" s="1"/>
  <c r="M26" i="16"/>
  <c r="X26" i="16" s="1"/>
  <c r="M27" i="16"/>
  <c r="X27" i="16" s="1"/>
  <c r="M28" i="16"/>
  <c r="X28" i="16" s="1"/>
  <c r="M9" i="16"/>
  <c r="X9" i="16" s="1"/>
  <c r="D10" i="16" l="1"/>
  <c r="D11" i="16"/>
  <c r="D12" i="16"/>
  <c r="D13" i="16"/>
  <c r="D14" i="16"/>
  <c r="D15" i="16"/>
  <c r="D16" i="16"/>
  <c r="D17" i="16"/>
  <c r="D18" i="16"/>
  <c r="D19" i="16"/>
  <c r="D20" i="16"/>
  <c r="D21" i="16"/>
  <c r="D22" i="16"/>
  <c r="D23" i="16"/>
  <c r="D24" i="16"/>
  <c r="D25" i="16"/>
  <c r="D26" i="16"/>
  <c r="D27" i="16"/>
  <c r="D28" i="16"/>
  <c r="M54" i="16"/>
  <c r="AL54" i="16" s="1"/>
  <c r="M55" i="16"/>
  <c r="AL55" i="16" s="1"/>
  <c r="M56" i="16"/>
  <c r="AL56" i="16" s="1"/>
  <c r="M57" i="16"/>
  <c r="AL57" i="16" s="1"/>
  <c r="M58" i="16"/>
  <c r="AL58" i="16" s="1"/>
  <c r="M59" i="16"/>
  <c r="AL59" i="16" s="1"/>
  <c r="M60" i="16"/>
  <c r="AL60" i="16" s="1"/>
  <c r="M61" i="16"/>
  <c r="AL61" i="16" s="1"/>
  <c r="M62" i="16"/>
  <c r="AL62" i="16" s="1"/>
  <c r="D54" i="16"/>
  <c r="D55" i="16"/>
  <c r="D56" i="16"/>
  <c r="D57" i="16"/>
  <c r="D58" i="16"/>
  <c r="D59" i="16"/>
  <c r="D60" i="16"/>
  <c r="D61" i="16"/>
  <c r="D62" i="16"/>
  <c r="Q43" i="16"/>
  <c r="Q44" i="16"/>
  <c r="Q45" i="16"/>
  <c r="Q46" i="16"/>
  <c r="Q47" i="16"/>
  <c r="Q48" i="16"/>
  <c r="Q49" i="16"/>
  <c r="Q50" i="16"/>
  <c r="Q51" i="16"/>
  <c r="M43" i="16"/>
  <c r="AL43" i="16" s="1"/>
  <c r="M44" i="16"/>
  <c r="AL44" i="16" s="1"/>
  <c r="M45" i="16"/>
  <c r="AL45" i="16" s="1"/>
  <c r="M46" i="16"/>
  <c r="AL46" i="16" s="1"/>
  <c r="M47" i="16"/>
  <c r="AL47" i="16" s="1"/>
  <c r="M48" i="16"/>
  <c r="AL48" i="16" s="1"/>
  <c r="M49" i="16"/>
  <c r="AL49" i="16" s="1"/>
  <c r="M50" i="16"/>
  <c r="AL50" i="16" s="1"/>
  <c r="M51" i="16"/>
  <c r="AL51" i="16" s="1"/>
  <c r="D43" i="16"/>
  <c r="D44" i="16"/>
  <c r="D45" i="16"/>
  <c r="D46" i="16"/>
  <c r="D47" i="16"/>
  <c r="D48" i="16"/>
  <c r="D49" i="16"/>
  <c r="D50" i="16"/>
  <c r="D51" i="16"/>
  <c r="AS31" i="16"/>
  <c r="AS32" i="16"/>
  <c r="AS33" i="16"/>
  <c r="AS34" i="16"/>
  <c r="AS35" i="16"/>
  <c r="AS36" i="16"/>
  <c r="AS37" i="16"/>
  <c r="AS38" i="16"/>
  <c r="AS39" i="16"/>
  <c r="AN31" i="16"/>
  <c r="AN32" i="16"/>
  <c r="AN33" i="16"/>
  <c r="AN34" i="16"/>
  <c r="AN35" i="16"/>
  <c r="AN36" i="16"/>
  <c r="AN37" i="16"/>
  <c r="AN38" i="16"/>
  <c r="AN39" i="16"/>
  <c r="D31" i="16"/>
  <c r="D32" i="16"/>
  <c r="D33" i="16"/>
  <c r="D34" i="16"/>
  <c r="D35" i="16"/>
  <c r="D36" i="16"/>
  <c r="D37" i="16"/>
  <c r="D38" i="16"/>
  <c r="D39" i="16"/>
  <c r="D9" i="16"/>
  <c r="AL138" i="16" l="1"/>
  <c r="M53" i="16"/>
  <c r="D53" i="16"/>
  <c r="Z2" i="10"/>
  <c r="AC99" i="13" l="1"/>
  <c r="T12" i="17" s="1"/>
  <c r="AC100" i="13"/>
  <c r="T13" i="17" s="1"/>
  <c r="AC101" i="13"/>
  <c r="T14" i="17" s="1"/>
  <c r="AC102" i="13"/>
  <c r="T15" i="17" s="1"/>
  <c r="AC103" i="13"/>
  <c r="T16" i="17" s="1"/>
  <c r="AC104" i="13"/>
  <c r="T17" i="17" s="1"/>
  <c r="AC105" i="13"/>
  <c r="T18" i="17" s="1"/>
  <c r="AC106" i="13"/>
  <c r="T19" i="17" s="1"/>
  <c r="AC107" i="13"/>
  <c r="T20" i="17" s="1"/>
  <c r="AC98" i="13"/>
  <c r="T11" i="17" s="1"/>
  <c r="B86" i="19" l="1"/>
  <c r="B89" i="19"/>
  <c r="B77" i="19"/>
  <c r="B80" i="19"/>
  <c r="B83" i="19"/>
  <c r="B65" i="19"/>
  <c r="B68" i="19"/>
  <c r="B71" i="19"/>
  <c r="B74" i="19"/>
  <c r="B62" i="19"/>
  <c r="B83" i="13"/>
  <c r="B86" i="13"/>
  <c r="B89" i="13"/>
  <c r="B74" i="13"/>
  <c r="B77" i="13"/>
  <c r="B80" i="13"/>
  <c r="B65" i="13"/>
  <c r="B68" i="13"/>
  <c r="B71" i="13"/>
  <c r="B62" i="13"/>
  <c r="E12" i="18"/>
  <c r="E13" i="18"/>
  <c r="E14" i="18"/>
  <c r="E15" i="18"/>
  <c r="E16" i="18"/>
  <c r="E17" i="18"/>
  <c r="E18" i="18"/>
  <c r="E19" i="18"/>
  <c r="E20" i="18"/>
  <c r="E11" i="18"/>
  <c r="E12" i="17"/>
  <c r="E13" i="17"/>
  <c r="E14" i="17"/>
  <c r="E15" i="17"/>
  <c r="E16" i="17"/>
  <c r="E17" i="17"/>
  <c r="E18" i="17"/>
  <c r="E19" i="17"/>
  <c r="E20" i="17"/>
  <c r="E11" i="17"/>
  <c r="E12" i="14"/>
  <c r="E13" i="14"/>
  <c r="E14" i="14"/>
  <c r="E15" i="14"/>
  <c r="E16" i="14"/>
  <c r="E17" i="14"/>
  <c r="E18" i="14"/>
  <c r="E19" i="14"/>
  <c r="E20" i="14"/>
  <c r="E11" i="14"/>
  <c r="M42" i="16"/>
  <c r="R22" i="19" l="1"/>
  <c r="R23" i="19"/>
  <c r="R24" i="19"/>
  <c r="R25" i="19"/>
  <c r="R26" i="19"/>
  <c r="R27" i="19"/>
  <c r="R28" i="19"/>
  <c r="R29" i="19"/>
  <c r="R30" i="19"/>
  <c r="R31" i="19"/>
  <c r="R32" i="19"/>
  <c r="R33" i="19"/>
  <c r="R34" i="19"/>
  <c r="R35" i="19"/>
  <c r="R36" i="19"/>
  <c r="R37" i="19"/>
  <c r="R38" i="19"/>
  <c r="R39" i="19"/>
  <c r="R40" i="19"/>
  <c r="R21" i="19"/>
  <c r="R21" i="13"/>
  <c r="AY90" i="16" l="1"/>
  <c r="AJ89" i="16"/>
  <c r="AB89" i="16"/>
  <c r="AK158" i="13"/>
  <c r="M79" i="16" s="1"/>
  <c r="X79" i="16" s="1"/>
  <c r="AK157" i="13"/>
  <c r="M78" i="16" s="1"/>
  <c r="X78" i="16" s="1"/>
  <c r="AK156" i="13"/>
  <c r="M77" i="16" s="1"/>
  <c r="AK155" i="13"/>
  <c r="M76" i="16" s="1"/>
  <c r="AK155" i="19"/>
  <c r="AE116" i="13"/>
  <c r="AE120" i="13"/>
  <c r="Z112" i="13"/>
  <c r="Q54" i="16" s="1"/>
  <c r="Z113" i="13"/>
  <c r="Q55" i="16" s="1"/>
  <c r="Z114" i="13"/>
  <c r="Q56" i="16" s="1"/>
  <c r="Z115" i="13"/>
  <c r="Q57" i="16" s="1"/>
  <c r="Z116" i="13"/>
  <c r="Q58" i="16" s="1"/>
  <c r="Z117" i="13"/>
  <c r="Q59" i="16" s="1"/>
  <c r="Z118" i="13"/>
  <c r="Q60" i="16" s="1"/>
  <c r="Z119" i="13"/>
  <c r="Q61" i="16" s="1"/>
  <c r="Z120" i="13"/>
  <c r="Q62" i="16" s="1"/>
  <c r="Z111" i="13"/>
  <c r="Z111" i="19"/>
  <c r="AE111" i="19" s="1"/>
  <c r="AM99" i="13"/>
  <c r="AR99" i="13" s="1"/>
  <c r="AM100" i="13"/>
  <c r="AR100" i="13" s="1"/>
  <c r="AM101" i="13"/>
  <c r="AR101" i="13" s="1"/>
  <c r="AM102" i="13"/>
  <c r="AR102" i="13" s="1"/>
  <c r="AM103" i="13"/>
  <c r="AR103" i="13" s="1"/>
  <c r="AM104" i="13"/>
  <c r="AR104" i="13" s="1"/>
  <c r="AM105" i="13"/>
  <c r="AR105" i="13" s="1"/>
  <c r="AM106" i="13"/>
  <c r="AR106" i="13" s="1"/>
  <c r="AM107" i="13"/>
  <c r="AR107" i="13" s="1"/>
  <c r="AM98" i="13"/>
  <c r="AR98" i="13" s="1"/>
  <c r="AM98" i="19"/>
  <c r="AR98" i="19" s="1"/>
  <c r="AR101" i="19"/>
  <c r="AR102" i="19"/>
  <c r="AR103" i="19"/>
  <c r="AR104" i="19"/>
  <c r="AR105" i="19"/>
  <c r="AR106" i="19"/>
  <c r="AR107" i="19"/>
  <c r="AM99" i="19"/>
  <c r="AR99" i="19" s="1"/>
  <c r="AM100" i="19"/>
  <c r="AR100" i="19" s="1"/>
  <c r="AM101" i="19"/>
  <c r="AM102" i="19"/>
  <c r="AM103" i="19"/>
  <c r="AM104" i="19"/>
  <c r="AM105" i="19"/>
  <c r="AM106" i="19"/>
  <c r="AM107" i="19"/>
  <c r="AY48" i="13"/>
  <c r="Q31" i="16" s="1"/>
  <c r="AY49" i="13"/>
  <c r="Q32" i="16" s="1"/>
  <c r="AY50" i="13"/>
  <c r="Q33" i="16" s="1"/>
  <c r="AY51" i="13"/>
  <c r="Q34" i="16" s="1"/>
  <c r="AY52" i="13"/>
  <c r="Q35" i="16" s="1"/>
  <c r="AY53" i="13"/>
  <c r="Q36" i="16" s="1"/>
  <c r="AY54" i="13"/>
  <c r="Q37" i="16" s="1"/>
  <c r="AY55" i="13"/>
  <c r="Q38" i="16" s="1"/>
  <c r="AY56" i="13"/>
  <c r="Q39" i="16" s="1"/>
  <c r="AY47" i="13"/>
  <c r="AY47" i="19"/>
  <c r="AG48" i="13"/>
  <c r="AM48" i="13" s="1"/>
  <c r="AG49" i="13"/>
  <c r="AJ49" i="13" s="1"/>
  <c r="AG50" i="13"/>
  <c r="AM50" i="13" s="1"/>
  <c r="AG51" i="13"/>
  <c r="AM51" i="13" s="1"/>
  <c r="AG52" i="13"/>
  <c r="AM52" i="13" s="1"/>
  <c r="AG53" i="13"/>
  <c r="AJ53" i="13" s="1"/>
  <c r="AG54" i="13"/>
  <c r="AM54" i="13" s="1"/>
  <c r="AG55" i="13"/>
  <c r="AM55" i="13" s="1"/>
  <c r="AG56" i="13"/>
  <c r="AM56" i="13" s="1"/>
  <c r="AG47" i="19"/>
  <c r="AM47" i="19" s="1"/>
  <c r="AD48" i="13"/>
  <c r="BB48" i="13" s="1"/>
  <c r="M31" i="16" s="1"/>
  <c r="AD49" i="13"/>
  <c r="BB49" i="13" s="1"/>
  <c r="M32" i="16" s="1"/>
  <c r="AD50" i="13"/>
  <c r="BB50" i="13" s="1"/>
  <c r="M33" i="16" s="1"/>
  <c r="AD51" i="13"/>
  <c r="BB51" i="13" s="1"/>
  <c r="M34" i="16" s="1"/>
  <c r="AD52" i="13"/>
  <c r="BB52" i="13" s="1"/>
  <c r="M35" i="16" s="1"/>
  <c r="AD53" i="13"/>
  <c r="BB53" i="13" s="1"/>
  <c r="M36" i="16" s="1"/>
  <c r="AD54" i="13"/>
  <c r="BB54" i="13" s="1"/>
  <c r="M37" i="16" s="1"/>
  <c r="AD55" i="13"/>
  <c r="BB55" i="13" s="1"/>
  <c r="M38" i="16" s="1"/>
  <c r="AD56" i="13"/>
  <c r="BB56" i="13" s="1"/>
  <c r="M39" i="16" s="1"/>
  <c r="AD47" i="13"/>
  <c r="AD47" i="19"/>
  <c r="Z112" i="19"/>
  <c r="AE112" i="19" s="1"/>
  <c r="Z113" i="19"/>
  <c r="AE113" i="19" s="1"/>
  <c r="Z114" i="19"/>
  <c r="Z116" i="19"/>
  <c r="Z117" i="19"/>
  <c r="Z118" i="19"/>
  <c r="Z119" i="19"/>
  <c r="Z120" i="19"/>
  <c r="AE114" i="19"/>
  <c r="AE116" i="19"/>
  <c r="AE117" i="19"/>
  <c r="AE118" i="19"/>
  <c r="AE119" i="19"/>
  <c r="AE120" i="19"/>
  <c r="BB53" i="19"/>
  <c r="BB54" i="19"/>
  <c r="BB55" i="19"/>
  <c r="BB56" i="19"/>
  <c r="BB52" i="19"/>
  <c r="AY48" i="19"/>
  <c r="AY49" i="19"/>
  <c r="AY50" i="19"/>
  <c r="AY51" i="19"/>
  <c r="AY53" i="19"/>
  <c r="AY54" i="19"/>
  <c r="AY55" i="19"/>
  <c r="AY56" i="19"/>
  <c r="AY52" i="19"/>
  <c r="AD48" i="19"/>
  <c r="BB48" i="19" s="1"/>
  <c r="AG48" i="19"/>
  <c r="AJ48" i="19" s="1"/>
  <c r="AD49" i="19"/>
  <c r="BB49" i="19" s="1"/>
  <c r="AG49" i="19"/>
  <c r="AJ49" i="19" s="1"/>
  <c r="AD50" i="19"/>
  <c r="BB50" i="19" s="1"/>
  <c r="AG50" i="19"/>
  <c r="AJ50" i="19" s="1"/>
  <c r="AD51" i="19"/>
  <c r="BB51" i="19" s="1"/>
  <c r="AG51" i="19"/>
  <c r="AJ51" i="19" s="1"/>
  <c r="AD53" i="19"/>
  <c r="AG53" i="19"/>
  <c r="AJ53" i="19"/>
  <c r="AM53" i="19"/>
  <c r="AP53" i="19"/>
  <c r="AD54" i="19"/>
  <c r="AG54" i="19"/>
  <c r="AJ54" i="19"/>
  <c r="AM54" i="19"/>
  <c r="AP54" i="19"/>
  <c r="AD55" i="19"/>
  <c r="AG55" i="19"/>
  <c r="AJ55" i="19"/>
  <c r="AM55" i="19"/>
  <c r="AP55" i="19"/>
  <c r="AD56" i="19"/>
  <c r="AG56" i="19"/>
  <c r="AJ56" i="19"/>
  <c r="AM56" i="19"/>
  <c r="AP56" i="19"/>
  <c r="AP52" i="19"/>
  <c r="AM52" i="19"/>
  <c r="AJ52" i="19"/>
  <c r="AG52" i="19"/>
  <c r="AD52" i="19"/>
  <c r="AE115" i="19"/>
  <c r="Z115" i="19"/>
  <c r="AK156" i="19"/>
  <c r="AK158" i="19"/>
  <c r="AK157" i="19"/>
  <c r="AO158" i="19"/>
  <c r="AE119" i="13" l="1"/>
  <c r="AE115" i="13"/>
  <c r="AE118" i="13"/>
  <c r="AE114" i="13"/>
  <c r="AE117" i="13"/>
  <c r="AE113" i="13"/>
  <c r="AP48" i="19"/>
  <c r="AE112" i="13"/>
  <c r="AE111" i="13"/>
  <c r="Q53" i="16"/>
  <c r="AM49" i="13"/>
  <c r="AJ56" i="13"/>
  <c r="AM53" i="13"/>
  <c r="AJ52" i="13"/>
  <c r="AP52" i="13" s="1"/>
  <c r="AJ48" i="13"/>
  <c r="AP48" i="13" s="1"/>
  <c r="AJ55" i="13"/>
  <c r="AP55" i="13" s="1"/>
  <c r="AJ51" i="13"/>
  <c r="AP53" i="13"/>
  <c r="AP49" i="13"/>
  <c r="AJ54" i="13"/>
  <c r="AP54" i="13" s="1"/>
  <c r="AJ50" i="13"/>
  <c r="AP50" i="13" s="1"/>
  <c r="AP56" i="13"/>
  <c r="AP51" i="13"/>
  <c r="BB47" i="13"/>
  <c r="AM47" i="13"/>
  <c r="AJ47" i="13"/>
  <c r="AP47" i="13" s="1"/>
  <c r="AJ47" i="19"/>
  <c r="AP47" i="19" s="1"/>
  <c r="AM48" i="19"/>
  <c r="AP49" i="19"/>
  <c r="AP50" i="19"/>
  <c r="BB47" i="19"/>
  <c r="AM51" i="19"/>
  <c r="AP51" i="19"/>
  <c r="AM50" i="19"/>
  <c r="AM49" i="19"/>
  <c r="D126" i="19"/>
  <c r="AN8" i="16"/>
  <c r="R22" i="13" l="1"/>
  <c r="R23" i="13"/>
  <c r="R24" i="13"/>
  <c r="R25" i="13"/>
  <c r="R26" i="13"/>
  <c r="R27" i="13"/>
  <c r="R28" i="13"/>
  <c r="R29" i="13"/>
  <c r="R30" i="13"/>
  <c r="R31" i="13"/>
  <c r="R32" i="13"/>
  <c r="R33" i="13"/>
  <c r="R34" i="13"/>
  <c r="R35" i="13"/>
  <c r="R36" i="13"/>
  <c r="R37" i="13"/>
  <c r="R38" i="13"/>
  <c r="R39" i="13"/>
  <c r="R40" i="13"/>
  <c r="F213" i="19" l="1"/>
  <c r="D201" i="19"/>
  <c r="D200" i="19"/>
  <c r="D199" i="19"/>
  <c r="D198" i="19"/>
  <c r="D197" i="19"/>
  <c r="D196" i="19"/>
  <c r="D195" i="19"/>
  <c r="D194" i="19"/>
  <c r="D193" i="19"/>
  <c r="D192" i="19"/>
  <c r="AO157" i="19"/>
  <c r="AO156" i="19"/>
  <c r="AO155" i="19"/>
  <c r="AO146" i="19"/>
  <c r="AK146" i="19"/>
  <c r="AO145" i="19"/>
  <c r="AK145" i="19"/>
  <c r="AO144" i="19"/>
  <c r="AK144" i="19"/>
  <c r="AO143" i="19"/>
  <c r="AK143" i="19"/>
  <c r="AK142" i="19"/>
  <c r="AO142" i="19" s="1"/>
  <c r="AK141" i="19"/>
  <c r="AO141" i="19" s="1"/>
  <c r="D133" i="19"/>
  <c r="D132" i="19"/>
  <c r="D131" i="19"/>
  <c r="D130" i="19"/>
  <c r="D129" i="19"/>
  <c r="D128" i="19"/>
  <c r="D127" i="19"/>
  <c r="D125" i="19"/>
  <c r="D124" i="19"/>
  <c r="BE56" i="19"/>
  <c r="AV56" i="19"/>
  <c r="BE55" i="19"/>
  <c r="AV55" i="19"/>
  <c r="BE54" i="19"/>
  <c r="AV54" i="19"/>
  <c r="BE53" i="19"/>
  <c r="AV53" i="19"/>
  <c r="BE52" i="19"/>
  <c r="AV52" i="19"/>
  <c r="BE51" i="19"/>
  <c r="AV51" i="19"/>
  <c r="BE50" i="19"/>
  <c r="AV50" i="19"/>
  <c r="BE49" i="19"/>
  <c r="AV49" i="19"/>
  <c r="BE48" i="19"/>
  <c r="AV48" i="19"/>
  <c r="BE47" i="19"/>
  <c r="AV47" i="19"/>
  <c r="AI15" i="19"/>
  <c r="AU15" i="19" s="1"/>
  <c r="BC15" i="19" s="1"/>
  <c r="D127" i="13"/>
  <c r="D128" i="13"/>
  <c r="D129" i="13"/>
  <c r="D130" i="13"/>
  <c r="D131" i="13"/>
  <c r="D132" i="13"/>
  <c r="D133" i="13"/>
  <c r="D201" i="13"/>
  <c r="S137" i="19" l="1"/>
  <c r="O95" i="19"/>
  <c r="N18" i="19"/>
  <c r="D197" i="13"/>
  <c r="D198" i="13"/>
  <c r="D199" i="13"/>
  <c r="D200" i="13"/>
  <c r="V126" i="16"/>
  <c r="P126" i="16"/>
  <c r="AM125" i="16"/>
  <c r="X125" i="16"/>
  <c r="V123" i="16"/>
  <c r="P123" i="16"/>
  <c r="AM122" i="16"/>
  <c r="X122" i="16"/>
  <c r="V120" i="16"/>
  <c r="P120" i="16"/>
  <c r="AM119" i="16"/>
  <c r="X119" i="16"/>
  <c r="X113" i="16"/>
  <c r="AM113" i="16"/>
  <c r="P114" i="16"/>
  <c r="V114" i="16"/>
  <c r="X116" i="16"/>
  <c r="AM116" i="16"/>
  <c r="P117" i="16"/>
  <c r="V117" i="16"/>
  <c r="C113" i="16"/>
  <c r="C116" i="16"/>
  <c r="C119" i="16"/>
  <c r="C122" i="16"/>
  <c r="C125" i="16"/>
  <c r="Q42" i="16"/>
  <c r="T16" i="14"/>
  <c r="T17" i="14"/>
  <c r="T18" i="14"/>
  <c r="T19" i="14"/>
  <c r="T20" i="14"/>
  <c r="Q13" i="14"/>
  <c r="Q14" i="14"/>
  <c r="Q15" i="14"/>
  <c r="Q16" i="14"/>
  <c r="Q17" i="14"/>
  <c r="Q18" i="14"/>
  <c r="Q19" i="14"/>
  <c r="D20" i="14"/>
  <c r="AN30" i="16"/>
  <c r="AY89" i="16"/>
  <c r="D38" i="14" l="1"/>
  <c r="F38" i="14" s="1"/>
  <c r="D50" i="14"/>
  <c r="F50" i="14" s="1"/>
  <c r="O45" i="19"/>
  <c r="Q20" i="14"/>
  <c r="F26" i="14"/>
  <c r="F26" i="17"/>
  <c r="T12" i="14" l="1"/>
  <c r="T13" i="14"/>
  <c r="T14" i="14"/>
  <c r="T15" i="14"/>
  <c r="F213" i="13"/>
  <c r="D45" i="18" s="1"/>
  <c r="X49" i="18"/>
  <c r="X47" i="18"/>
  <c r="J49" i="18"/>
  <c r="J47" i="18"/>
  <c r="AO157" i="13"/>
  <c r="AO158" i="13"/>
  <c r="AK143" i="13"/>
  <c r="M67" i="16" s="1"/>
  <c r="X67" i="16" s="1"/>
  <c r="AK144" i="13"/>
  <c r="M68" i="16" s="1"/>
  <c r="X68" i="16" s="1"/>
  <c r="AK145" i="13"/>
  <c r="M69" i="16" s="1"/>
  <c r="X69" i="16" s="1"/>
  <c r="AO145" i="13"/>
  <c r="AK146" i="13"/>
  <c r="M70" i="16" s="1"/>
  <c r="X70" i="16" s="1"/>
  <c r="D125" i="13"/>
  <c r="D126"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V59" i="16"/>
  <c r="U59" i="16" s="1"/>
  <c r="X59" i="16" s="1"/>
  <c r="V61" i="16"/>
  <c r="U61" i="16" s="1"/>
  <c r="X61" i="16" s="1"/>
  <c r="Q70" i="16" l="1"/>
  <c r="Q67" i="16"/>
  <c r="Q69" i="16"/>
  <c r="Q68" i="16"/>
  <c r="AO146" i="13"/>
  <c r="AO144" i="13"/>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O143" i="13"/>
  <c r="AN18" i="18"/>
  <c r="AN14" i="18"/>
  <c r="AN11" i="18"/>
  <c r="AN20" i="18"/>
  <c r="AN19" i="18"/>
  <c r="AN15" i="18"/>
  <c r="AJ12" i="18"/>
  <c r="AJ13" i="18"/>
  <c r="AJ16" i="18"/>
  <c r="AJ17" i="18"/>
  <c r="AJ18" i="18"/>
  <c r="AJ15" i="18"/>
  <c r="AJ19" i="18"/>
  <c r="D30" i="18"/>
  <c r="F30" i="18" s="1"/>
  <c r="D32" i="18"/>
  <c r="F32" i="18" s="1"/>
  <c r="D36" i="18"/>
  <c r="F36" i="18" s="1"/>
  <c r="D34" i="18"/>
  <c r="F34" i="18" s="1"/>
  <c r="V60" i="16"/>
  <c r="U60" i="16" s="1"/>
  <c r="X60" i="16" s="1"/>
  <c r="V56" i="16"/>
  <c r="U56" i="16" s="1"/>
  <c r="X56" i="16" s="1"/>
  <c r="V57" i="16"/>
  <c r="U57" i="16" s="1"/>
  <c r="X57" i="16" s="1"/>
  <c r="V58" i="16"/>
  <c r="U58" i="16" s="1"/>
  <c r="X58" i="16" s="1"/>
  <c r="V48" i="16"/>
  <c r="U48" i="16" s="1"/>
  <c r="X48" i="16" s="1"/>
  <c r="V49" i="16"/>
  <c r="U49" i="16" s="1"/>
  <c r="X49" i="16" s="1"/>
  <c r="V50" i="16"/>
  <c r="U50" i="16" s="1"/>
  <c r="X50" i="16" s="1"/>
  <c r="V45" i="16"/>
  <c r="U45" i="16" s="1"/>
  <c r="X45" i="16" s="1"/>
  <c r="V46" i="16"/>
  <c r="U46" i="16" s="1"/>
  <c r="X46" i="16" s="1"/>
  <c r="V47" i="16"/>
  <c r="U47" i="16" s="1"/>
  <c r="X47" i="16" s="1"/>
  <c r="Z3" i="10"/>
  <c r="F23" i="18" l="1"/>
  <c r="V23" i="18"/>
  <c r="D17" i="17"/>
  <c r="D47" i="17" s="1"/>
  <c r="F47" i="17" s="1"/>
  <c r="AB41" i="11"/>
  <c r="AB40" i="11"/>
  <c r="Q41" i="11"/>
  <c r="Q40" i="11"/>
  <c r="D11" i="17" l="1"/>
  <c r="D12" i="17"/>
  <c r="D30" i="17" s="1"/>
  <c r="F30" i="17" s="1"/>
  <c r="D13" i="17"/>
  <c r="D31" i="17" s="1"/>
  <c r="F31" i="17" s="1"/>
  <c r="D14" i="17"/>
  <c r="D32" i="17" s="1"/>
  <c r="F32" i="17" s="1"/>
  <c r="D15" i="17"/>
  <c r="D33" i="17" s="1"/>
  <c r="F33" i="17" s="1"/>
  <c r="D16" i="17"/>
  <c r="D35" i="17"/>
  <c r="F35" i="17" s="1"/>
  <c r="D18" i="17"/>
  <c r="D19" i="17"/>
  <c r="D20" i="17"/>
  <c r="AN11" i="17"/>
  <c r="V23" i="17" s="1"/>
  <c r="D38" i="17" l="1"/>
  <c r="F38" i="17" s="1"/>
  <c r="D50" i="17"/>
  <c r="F50" i="17" s="1"/>
  <c r="D34" i="17"/>
  <c r="F34" i="17" s="1"/>
  <c r="D46" i="17"/>
  <c r="F46" i="17" s="1"/>
  <c r="D36" i="17"/>
  <c r="F36" i="17" s="1"/>
  <c r="D48" i="17"/>
  <c r="F48" i="17" s="1"/>
  <c r="D37" i="17"/>
  <c r="F37" i="17" s="1"/>
  <c r="D49" i="17"/>
  <c r="F49" i="17" s="1"/>
  <c r="AL42" i="16"/>
  <c r="AJ11" i="17"/>
  <c r="F23" i="17" s="1"/>
  <c r="D42" i="17"/>
  <c r="F42" i="17" s="1"/>
  <c r="D29" i="17"/>
  <c r="F29" i="17" s="1"/>
  <c r="D41" i="17"/>
  <c r="F41" i="17" s="1"/>
  <c r="D45" i="17"/>
  <c r="F45" i="17" s="1"/>
  <c r="D44" i="17"/>
  <c r="F44" i="17" s="1"/>
  <c r="D43" i="17"/>
  <c r="F43" i="17" s="1"/>
  <c r="AL53" i="16" l="1"/>
  <c r="AL140" i="16" l="1"/>
  <c r="V44" i="16"/>
  <c r="U44" i="16" s="1"/>
  <c r="X44" i="16" s="1"/>
  <c r="V51" i="16"/>
  <c r="U51" i="16" s="1"/>
  <c r="X51" i="16" s="1"/>
  <c r="V53" i="16"/>
  <c r="U53" i="16" s="1"/>
  <c r="V54" i="16"/>
  <c r="U54" i="16" s="1"/>
  <c r="D57" i="14" l="1"/>
  <c r="AU154" i="16"/>
  <c r="AP154" i="16"/>
  <c r="AK154" i="16"/>
  <c r="AC154" i="16"/>
  <c r="X154" i="16"/>
  <c r="S154" i="16"/>
  <c r="K154" i="16"/>
  <c r="AU153" i="16"/>
  <c r="AP153" i="16"/>
  <c r="AK153" i="16"/>
  <c r="AC153" i="16"/>
  <c r="X153" i="16"/>
  <c r="S153" i="16"/>
  <c r="K153" i="16"/>
  <c r="K151" i="16"/>
  <c r="M132" i="16"/>
  <c r="M131" i="16"/>
  <c r="K150" i="16"/>
  <c r="Q140" i="16"/>
  <c r="V111" i="16"/>
  <c r="V108" i="16"/>
  <c r="V105" i="16"/>
  <c r="V102" i="16"/>
  <c r="V99" i="16"/>
  <c r="AM110" i="16"/>
  <c r="AM107" i="16"/>
  <c r="AM104" i="16"/>
  <c r="AM101" i="16"/>
  <c r="AM98" i="16"/>
  <c r="X98" i="16"/>
  <c r="X110" i="16"/>
  <c r="X107" i="16"/>
  <c r="X104" i="16"/>
  <c r="X101" i="16"/>
  <c r="P111" i="16"/>
  <c r="P108" i="16"/>
  <c r="P105" i="16"/>
  <c r="P102" i="16"/>
  <c r="P99" i="16"/>
  <c r="C101" i="16"/>
  <c r="C104" i="16"/>
  <c r="C107" i="16"/>
  <c r="C110" i="16"/>
  <c r="C98" i="16"/>
  <c r="AI15" i="13"/>
  <c r="AU15" i="13" s="1"/>
  <c r="BC15" i="13" s="1"/>
  <c r="Q79" i="16"/>
  <c r="AS30" i="16"/>
  <c r="D76" i="16"/>
  <c r="D77" i="16"/>
  <c r="D78" i="16"/>
  <c r="D79" i="16"/>
  <c r="D65" i="16"/>
  <c r="D66" i="16"/>
  <c r="D67" i="16"/>
  <c r="D68" i="16"/>
  <c r="D69" i="16"/>
  <c r="D70" i="16"/>
  <c r="V43" i="16"/>
  <c r="BE47" i="13"/>
  <c r="V30" i="16" s="1"/>
  <c r="U30" i="16" s="1"/>
  <c r="AB80" i="16" l="1"/>
  <c r="AB84" i="16"/>
  <c r="AB81" i="16"/>
  <c r="AB85" i="16"/>
  <c r="AB82" i="16"/>
  <c r="AB83" i="16"/>
  <c r="AB72" i="16"/>
  <c r="AB74" i="16"/>
  <c r="AB73" i="16"/>
  <c r="AB71" i="16"/>
  <c r="AB27" i="16"/>
  <c r="AB11" i="16"/>
  <c r="AB25" i="16"/>
  <c r="AB16" i="16"/>
  <c r="AB23" i="16"/>
  <c r="AB26" i="16"/>
  <c r="AB13" i="16"/>
  <c r="AB21" i="16"/>
  <c r="AB28" i="16"/>
  <c r="AB18" i="16"/>
  <c r="AB19" i="16"/>
  <c r="AB22" i="16"/>
  <c r="AB12" i="16"/>
  <c r="AB17" i="16"/>
  <c r="AB24" i="16"/>
  <c r="AB14" i="16"/>
  <c r="AB15" i="16"/>
  <c r="AB20" i="16"/>
  <c r="O95" i="13"/>
  <c r="N18" i="13"/>
  <c r="V62" i="16"/>
  <c r="V42" i="16"/>
  <c r="Q78" i="16"/>
  <c r="V55" i="16"/>
  <c r="U55" i="16" s="1"/>
  <c r="X55" i="16" s="1"/>
  <c r="D42" i="16" l="1"/>
  <c r="D30" i="16"/>
  <c r="AK142" i="13" l="1"/>
  <c r="M66" i="16" s="1"/>
  <c r="AK141" i="13"/>
  <c r="M65" i="16" s="1"/>
  <c r="D124" i="13"/>
  <c r="AL141" i="16" l="1"/>
  <c r="Q66" i="16"/>
  <c r="AO155" i="13"/>
  <c r="Q65" i="16"/>
  <c r="AO142" i="13"/>
  <c r="AO156" i="13"/>
  <c r="AO141" i="13"/>
  <c r="Q76" i="16"/>
  <c r="Q30" i="16"/>
  <c r="AV47" i="13"/>
  <c r="AJ30" i="16" s="1"/>
  <c r="U62" i="16"/>
  <c r="X62" i="16" s="1"/>
  <c r="S137" i="13" l="1"/>
  <c r="AB51" i="16"/>
  <c r="AB49" i="16"/>
  <c r="AB48" i="16"/>
  <c r="AB50" i="16"/>
  <c r="AB45" i="16"/>
  <c r="AB44" i="16"/>
  <c r="AB47" i="16"/>
  <c r="AB46" i="16"/>
  <c r="AB57" i="16"/>
  <c r="AB60" i="16"/>
  <c r="AB61" i="16"/>
  <c r="AB62" i="16"/>
  <c r="AB55" i="16"/>
  <c r="AB59" i="16"/>
  <c r="AB56" i="16"/>
  <c r="AB58" i="16"/>
  <c r="AB70" i="16"/>
  <c r="AB69" i="16"/>
  <c r="AB68" i="16"/>
  <c r="AB79" i="16"/>
  <c r="AB78" i="16"/>
  <c r="AB67" i="16"/>
  <c r="M30" i="16"/>
  <c r="M87" i="16" s="1"/>
  <c r="Q77" i="16"/>
  <c r="X53" i="16" l="1"/>
  <c r="X54" i="16"/>
  <c r="X65" i="16"/>
  <c r="AB65" i="16" s="1"/>
  <c r="X76" i="16"/>
  <c r="AB76" i="16" s="1"/>
  <c r="X77" i="16"/>
  <c r="AB77" i="16" s="1"/>
  <c r="AB54" i="16"/>
  <c r="X66" i="16"/>
  <c r="AB66" i="16" s="1"/>
  <c r="X30" i="16"/>
  <c r="AB30" i="16" s="1"/>
  <c r="AB53" i="16"/>
  <c r="AB9" i="16"/>
  <c r="X10" i="16"/>
  <c r="AB10" i="16" s="1"/>
  <c r="X61" i="14"/>
  <c r="J61" i="14"/>
  <c r="X59" i="14"/>
  <c r="J59" i="14"/>
  <c r="Q12" i="14"/>
  <c r="Y11" i="14"/>
  <c r="T11" i="14"/>
  <c r="Q11" i="14"/>
  <c r="Q38" i="11"/>
  <c r="Q36" i="11"/>
  <c r="Z34" i="11"/>
  <c r="R34" i="11"/>
  <c r="Q32" i="11"/>
  <c r="Q31" i="11"/>
  <c r="Q29" i="11"/>
  <c r="Q28" i="11"/>
  <c r="U14" i="10"/>
  <c r="U14" i="11" s="1"/>
  <c r="U12" i="10"/>
  <c r="U12" i="11" s="1"/>
  <c r="U11" i="10"/>
  <c r="U11" i="11" s="1"/>
  <c r="D196" i="13"/>
  <c r="D195" i="13"/>
  <c r="D194" i="13"/>
  <c r="D193" i="13"/>
  <c r="D192" i="13"/>
  <c r="BE56" i="13"/>
  <c r="V39" i="16" s="1"/>
  <c r="AV56" i="13"/>
  <c r="AJ39" i="16" s="1"/>
  <c r="BE55" i="13"/>
  <c r="V38" i="16" s="1"/>
  <c r="AV55" i="13"/>
  <c r="AJ38" i="16" s="1"/>
  <c r="BE54" i="13"/>
  <c r="V37" i="16" s="1"/>
  <c r="AV54" i="13"/>
  <c r="AJ37" i="16" s="1"/>
  <c r="BE53" i="13"/>
  <c r="V36" i="16" s="1"/>
  <c r="AV53" i="13"/>
  <c r="AJ36" i="16" s="1"/>
  <c r="BE52" i="13"/>
  <c r="V35" i="16" s="1"/>
  <c r="AV52" i="13"/>
  <c r="AJ35" i="16" s="1"/>
  <c r="BE51" i="13"/>
  <c r="AV51" i="13"/>
  <c r="AJ34" i="16" s="1"/>
  <c r="BE50" i="13"/>
  <c r="AV50" i="13"/>
  <c r="AJ33" i="16" s="1"/>
  <c r="AN14" i="14"/>
  <c r="BE49" i="13"/>
  <c r="AV49" i="13"/>
  <c r="AJ32" i="16" s="1"/>
  <c r="BE48" i="13"/>
  <c r="AV48" i="13"/>
  <c r="AJ31" i="16" s="1"/>
  <c r="V32" i="16" l="1"/>
  <c r="U32" i="16" s="1"/>
  <c r="X32" i="16" s="1"/>
  <c r="V34" i="16"/>
  <c r="U34" i="16" s="1"/>
  <c r="X34" i="16" s="1"/>
  <c r="V33" i="16"/>
  <c r="U33" i="16" s="1"/>
  <c r="V31" i="16"/>
  <c r="U31" i="16" s="1"/>
  <c r="X31" i="16" s="1"/>
  <c r="Y18" i="14"/>
  <c r="U37" i="16"/>
  <c r="X37" i="16" s="1"/>
  <c r="Y19" i="14"/>
  <c r="U38" i="16"/>
  <c r="X38" i="16" s="1"/>
  <c r="Y17" i="14"/>
  <c r="U36" i="16"/>
  <c r="X36" i="16" s="1"/>
  <c r="U35" i="16"/>
  <c r="X35" i="16" s="1"/>
  <c r="Y16" i="14"/>
  <c r="U39" i="16"/>
  <c r="X39" i="16" s="1"/>
  <c r="Y20" i="14"/>
  <c r="Y14" i="14"/>
  <c r="Y15" i="14"/>
  <c r="AN19" i="14"/>
  <c r="AN20" i="14"/>
  <c r="Y13" i="14"/>
  <c r="AN18" i="14"/>
  <c r="AN16" i="14"/>
  <c r="AN17" i="14"/>
  <c r="AN13" i="14"/>
  <c r="Y12" i="14"/>
  <c r="AJ14" i="14"/>
  <c r="D11" i="14"/>
  <c r="D41" i="14" s="1"/>
  <c r="D12" i="14"/>
  <c r="D42" i="14" s="1"/>
  <c r="D13" i="14"/>
  <c r="D43" i="14" s="1"/>
  <c r="D14" i="14"/>
  <c r="D15" i="14"/>
  <c r="D16" i="14"/>
  <c r="D46" i="14" s="1"/>
  <c r="D17" i="14"/>
  <c r="D47" i="14" s="1"/>
  <c r="D18" i="14"/>
  <c r="D19" i="14"/>
  <c r="X33" i="16" l="1"/>
  <c r="AB33" i="16" s="1"/>
  <c r="AB37" i="16"/>
  <c r="AB38" i="16"/>
  <c r="D37" i="14"/>
  <c r="F37" i="14" s="1"/>
  <c r="D49" i="14"/>
  <c r="D36" i="14"/>
  <c r="F36" i="14" s="1"/>
  <c r="D48" i="14"/>
  <c r="F48" i="14" s="1"/>
  <c r="D45" i="14"/>
  <c r="F45" i="14" s="1"/>
  <c r="D44" i="14"/>
  <c r="F44" i="14" s="1"/>
  <c r="O45" i="13"/>
  <c r="AB35" i="16"/>
  <c r="AB36" i="16"/>
  <c r="AB34" i="16"/>
  <c r="AB32" i="16"/>
  <c r="D34" i="14"/>
  <c r="F34" i="14" s="1"/>
  <c r="F46" i="14"/>
  <c r="F49" i="14"/>
  <c r="D35" i="14"/>
  <c r="F35" i="14" s="1"/>
  <c r="F47" i="14"/>
  <c r="AJ17" i="14"/>
  <c r="AJ18" i="14"/>
  <c r="AJ20" i="14"/>
  <c r="AJ15" i="14"/>
  <c r="AN15" i="14"/>
  <c r="AJ19" i="14"/>
  <c r="AN12" i="14"/>
  <c r="AJ16" i="14"/>
  <c r="AN11" i="14"/>
  <c r="D32" i="14"/>
  <c r="F32" i="14" s="1"/>
  <c r="F43" i="14"/>
  <c r="D31" i="14"/>
  <c r="F31" i="14" s="1"/>
  <c r="D30" i="14"/>
  <c r="F30" i="14" s="1"/>
  <c r="F42" i="14"/>
  <c r="D33" i="14"/>
  <c r="F33" i="14" s="1"/>
  <c r="F41" i="14"/>
  <c r="D29" i="14"/>
  <c r="F29" i="14" s="1"/>
  <c r="AB39" i="16" l="1"/>
  <c r="V23" i="14"/>
  <c r="AB31" i="16"/>
  <c r="AL139" i="16"/>
  <c r="AL146" i="16" s="1"/>
  <c r="O31" i="10"/>
  <c r="AJ13" i="14"/>
  <c r="AJ11" i="14"/>
  <c r="AJ12" i="14"/>
  <c r="F23" i="14" l="1"/>
  <c r="U42" i="16"/>
  <c r="X42" i="16" s="1"/>
  <c r="AB42" i="16" l="1"/>
  <c r="U43" i="16"/>
  <c r="X43" i="16" s="1"/>
  <c r="AB43" i="16" s="1"/>
  <c r="X87" i="16" l="1"/>
  <c r="Q138" i="16" s="1"/>
  <c r="AB87" i="16" l="1"/>
  <c r="Q139" i="16" s="1"/>
  <c r="Q146" i="16" s="1"/>
  <c r="AS146" i="16" s="1"/>
  <c r="O33" i="10"/>
  <c r="Q26" i="11"/>
  <c r="O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松本 昌和</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D20" authorId="1" shapeId="0" xr:uid="{8230B962-4787-493A-AD43-28CEAE910C6C}">
      <text>
        <r>
          <rPr>
            <b/>
            <sz val="9"/>
            <color indexed="81"/>
            <rFont val="游ゴシック"/>
            <family val="3"/>
            <charset val="128"/>
          </rPr>
          <t>対象職員の氏名をフルネームで
ご入力ください。</t>
        </r>
      </text>
    </comment>
    <comment ref="W20" authorId="2" shapeId="0" xr:uid="{1B2B5B7B-C7BF-4E81-A0DB-741A4918E5B4}">
      <text>
        <r>
          <rPr>
            <b/>
            <sz val="9"/>
            <color indexed="81"/>
            <rFont val="游ゴシック"/>
            <family val="3"/>
            <charset val="128"/>
          </rPr>
          <t>対象月が複数の場合、各月の給与総支給額の合計額を数字のみで記入してください。</t>
        </r>
      </text>
    </comment>
    <comment ref="AF20" authorId="2" shapeId="0" xr:uid="{04984F2A-45E5-4CE3-8715-E4915CBCD516}">
      <text>
        <r>
          <rPr>
            <b/>
            <sz val="9"/>
            <color theme="1"/>
            <rFont val="游ゴシック"/>
            <family val="3"/>
            <charset val="128"/>
          </rPr>
          <t>対象月に賞与が支給される場合、賞与支給額を数字のみ記入してください。</t>
        </r>
      </text>
    </comment>
    <comment ref="M21" authorId="0" shapeId="0" xr:uid="{046773A0-EEA7-47FB-8525-D12D96D7807B}">
      <text>
        <r>
          <rPr>
            <b/>
            <sz val="9"/>
            <color indexed="81"/>
            <rFont val="游ゴシック"/>
            <family val="3"/>
            <charset val="128"/>
          </rPr>
          <t>西暦で日付まで記入してください。</t>
        </r>
      </text>
    </comment>
    <comment ref="D46" authorId="1" shapeId="0" xr:uid="{AC40C59C-5E39-47F2-A081-4C75B5908D6F}">
      <text>
        <r>
          <rPr>
            <b/>
            <sz val="9"/>
            <color indexed="81"/>
            <rFont val="游ゴシック"/>
            <family val="3"/>
            <charset val="128"/>
          </rPr>
          <t>カタログまたは見積書記載の機器の正式名称を記入してください。</t>
        </r>
      </text>
    </comment>
    <comment ref="R46" authorId="1" shapeId="0" xr:uid="{0276F213-E5BF-4394-94B0-9C7EAD0A61D0}">
      <text>
        <r>
          <rPr>
            <b/>
            <sz val="9"/>
            <color indexed="81"/>
            <rFont val="游ゴシック"/>
            <family val="3"/>
            <charset val="128"/>
          </rPr>
          <t>カタログまたは見積書記載の機器の型番を
記入してください。</t>
        </r>
      </text>
    </comment>
    <comment ref="AS46" authorId="1" shapeId="0" xr:uid="{8167FBA8-E4B6-4BFC-A09C-881B99C0A45C}">
      <text>
        <r>
          <rPr>
            <b/>
            <sz val="9"/>
            <color indexed="81"/>
            <rFont val="游ゴシック"/>
            <family val="3"/>
            <charset val="128"/>
          </rPr>
          <t>日付を西暦で記入してください。
例）2025/1/1
→（表示）R07.1.1</t>
        </r>
      </text>
    </comment>
    <comment ref="AA47" authorId="0" shapeId="0" xr:uid="{4F9E8A3D-B45B-4883-94D4-BDAADD67C3D5}">
      <text>
        <r>
          <rPr>
            <b/>
            <sz val="9"/>
            <color indexed="81"/>
            <rFont val="游ゴシック"/>
            <family val="3"/>
            <charset val="128"/>
          </rPr>
          <t>・税抜き額の数字のみ記入してください。
・設置工事費、配送代は補助対象外です。
　※金額に含めないでください。</t>
        </r>
      </text>
    </comment>
    <comment ref="L63" authorId="1" shapeId="0" xr:uid="{E55AB60E-DB93-407E-8327-1A9F336D627D}">
      <text>
        <r>
          <rPr>
            <b/>
            <sz val="9"/>
            <color indexed="81"/>
            <rFont val="游ゴシック"/>
            <family val="3"/>
            <charset val="128"/>
          </rPr>
          <t>機器を新たに導入する場合は「導入」、
既にある機器を追加購入する場合は「増設」を選択してください。</t>
        </r>
      </text>
    </comment>
    <comment ref="U63" authorId="0" shapeId="0" xr:uid="{0F379B6D-3D06-4E82-8FA2-1B71AF49585B}">
      <text>
        <r>
          <rPr>
            <b/>
            <sz val="9"/>
            <color indexed="81"/>
            <rFont val="游ゴシック"/>
            <family val="3"/>
            <charset val="128"/>
          </rPr>
          <t>公募申請時の成果・効果調書【様式３】に記載頂いた内容を参考に記入してください。</t>
        </r>
      </text>
    </comment>
    <comment ref="U97" authorId="1" shapeId="0" xr:uid="{2ACE53AD-286F-4EA8-9885-50B5A8B215A0}">
      <text>
        <r>
          <rPr>
            <b/>
            <sz val="9"/>
            <color indexed="81"/>
            <rFont val="游ゴシック"/>
            <family val="3"/>
            <charset val="128"/>
          </rPr>
          <t>日付を西暦で記入してください。
例）2025/1/1
→（表示）令和07年1月1日</t>
        </r>
      </text>
    </comment>
    <comment ref="BB97" authorId="1" shapeId="0" xr:uid="{5FD353DB-2514-4E85-B2AB-1F784CD7C766}">
      <text>
        <r>
          <rPr>
            <b/>
            <sz val="9"/>
            <color indexed="81"/>
            <rFont val="游ゴシック"/>
            <family val="3"/>
            <charset val="128"/>
          </rPr>
          <t>求人掲載したホームページのURLまたは添付したファイルのファイル名を記入してください</t>
        </r>
      </text>
    </comment>
    <comment ref="AH98" authorId="0" shapeId="0" xr:uid="{0159EEA5-9D67-4FDA-B427-F5A12FE178CE}">
      <text>
        <r>
          <rPr>
            <b/>
            <sz val="9"/>
            <color indexed="81"/>
            <rFont val="游ゴシック"/>
            <family val="3"/>
            <charset val="128"/>
          </rPr>
          <t>数字のみ記入してください。</t>
        </r>
      </text>
    </comment>
    <comment ref="D110" authorId="1" shapeId="0" xr:uid="{707654DC-1305-473F-B0C6-29908FC74BF7}">
      <text>
        <r>
          <rPr>
            <b/>
            <sz val="9"/>
            <color indexed="81"/>
            <rFont val="游ゴシック"/>
            <family val="3"/>
            <charset val="128"/>
          </rPr>
          <t>雇用した対象職員の氏名をフルネームで記入してください。</t>
        </r>
      </text>
    </comment>
    <comment ref="M110" authorId="1" shapeId="0" xr:uid="{E136C88C-F70B-488A-BDD1-ACE9FF419AED}">
      <text>
        <r>
          <rPr>
            <b/>
            <sz val="9"/>
            <color indexed="81"/>
            <rFont val="游ゴシック"/>
            <family val="3"/>
            <charset val="128"/>
          </rPr>
          <t>雇用契約書等の雇用開始日を西暦で記入してください。
例）2025/1/1→（表示）令和07年1月1日
※年度内（令和7年3月31日）に雇用していること</t>
        </r>
      </text>
    </comment>
    <comment ref="U110" authorId="1" shapeId="0" xr:uid="{E7E84B3C-21C9-45A0-BEED-C618B9762410}">
      <text>
        <r>
          <rPr>
            <b/>
            <sz val="9"/>
            <color indexed="81"/>
            <rFont val="游ゴシック"/>
            <family val="3"/>
            <charset val="128"/>
          </rPr>
          <t>数字のみ記入してください。</t>
        </r>
      </text>
    </comment>
    <comment ref="R123" authorId="1" shapeId="0" xr:uid="{915CEEC9-0C8B-4A92-B851-57509CFC303F}">
      <text>
        <r>
          <rPr>
            <b/>
            <sz val="9"/>
            <color indexed="81"/>
            <rFont val="游ゴシック"/>
            <family val="3"/>
            <charset val="128"/>
          </rPr>
          <t>採用できなかった場合のみ、記入してください。</t>
        </r>
      </text>
    </comment>
    <comment ref="B137" authorId="0" shapeId="0" xr:uid="{67B1616A-B86D-4276-B2DF-1AF1A7A54ABC}">
      <text>
        <r>
          <rPr>
            <b/>
            <sz val="9"/>
            <color indexed="81"/>
            <rFont val="游ゴシック"/>
            <family val="3"/>
            <charset val="128"/>
          </rPr>
          <t>※注意
参加報告書、主催報告書の作成が別途必要となります。</t>
        </r>
      </text>
    </comment>
    <comment ref="AC140" authorId="0" shapeId="0" xr:uid="{2F310384-2C83-4381-8E7A-FB71B8A2CF82}">
      <text>
        <r>
          <rPr>
            <b/>
            <sz val="9"/>
            <color indexed="81"/>
            <rFont val="游ゴシック"/>
            <family val="3"/>
            <charset val="128"/>
          </rPr>
          <t>金額入力欄には数字のみ記入してください。</t>
        </r>
      </text>
    </comment>
    <comment ref="BA140" authorId="1" shapeId="0" xr:uid="{12E4E44D-4E2A-41C1-A050-B2BFB61E5D42}">
      <text>
        <r>
          <rPr>
            <b/>
            <sz val="9"/>
            <color indexed="81"/>
            <rFont val="游ゴシック"/>
            <family val="3"/>
            <charset val="128"/>
          </rPr>
          <t>参加者１名に対して１行記入してください。</t>
        </r>
      </text>
    </comment>
    <comment ref="L169" authorId="1" shapeId="0" xr:uid="{5B991E4B-9084-4B14-80E3-33CF450E19B8}">
      <text>
        <r>
          <rPr>
            <b/>
            <sz val="9"/>
            <color indexed="81"/>
            <rFont val="游ゴシック"/>
            <family val="3"/>
            <charset val="128"/>
          </rPr>
          <t>公募申請時　成果・効果調書【様式３】を参考に申請される費目について総合的にご記入ください。</t>
        </r>
      </text>
    </comment>
    <comment ref="C179" authorId="1" shapeId="0" xr:uid="{D99898A0-A27E-4807-948C-4B8AC0A798C1}">
      <text>
        <r>
          <rPr>
            <b/>
            <sz val="9"/>
            <color indexed="81"/>
            <rFont val="游ゴシック"/>
            <family val="3"/>
            <charset val="128"/>
          </rPr>
          <t>郵便番号と住所を全て記入してください。</t>
        </r>
      </text>
    </comment>
    <comment ref="K180" authorId="1" shapeId="0" xr:uid="{CCAE02B0-BB24-4D47-B93F-AF802F700B31}">
      <text>
        <r>
          <rPr>
            <b/>
            <sz val="9"/>
            <color indexed="81"/>
            <rFont val="游ゴシック"/>
            <family val="3"/>
            <charset val="128"/>
          </rPr>
          <t>所属がなければ施設名を記入してください。</t>
        </r>
      </text>
    </comment>
    <comment ref="AP180" authorId="1" shapeId="0" xr:uid="{5C0DF06C-2704-4109-B0CF-86C43D9E6289}">
      <text>
        <r>
          <rPr>
            <b/>
            <sz val="9"/>
            <color indexed="81"/>
            <rFont val="游ゴシック"/>
            <family val="3"/>
            <charset val="128"/>
          </rPr>
          <t>FAXがない場合は入力不要です。</t>
        </r>
      </text>
    </comment>
    <comment ref="C181" authorId="1" shapeId="0" xr:uid="{AEB3A317-2BAA-43CE-BF60-D330689ABCA9}">
      <text>
        <r>
          <rPr>
            <b/>
            <sz val="9"/>
            <color indexed="81"/>
            <rFont val="游ゴシック"/>
            <family val="3"/>
            <charset val="128"/>
          </rPr>
          <t>担当者が1名しかいない場合は1名のみ記入してください。</t>
        </r>
      </text>
    </comment>
    <comment ref="R186" authorId="1" shapeId="0" xr:uid="{05080DBC-0B22-4CCD-93F3-102F43399355}">
      <text>
        <r>
          <rPr>
            <b/>
            <sz val="9"/>
            <color indexed="81"/>
            <rFont val="游ゴシック"/>
            <family val="3"/>
            <charset val="128"/>
          </rPr>
          <t>メールアドレスではなく電話番号を記入してください。</t>
        </r>
      </text>
    </comment>
    <comment ref="W203" authorId="1" shapeId="0" xr:uid="{9F85513C-8027-4E56-89BE-865654EC893D}">
      <text>
        <r>
          <rPr>
            <b/>
            <sz val="9"/>
            <color indexed="81"/>
            <rFont val="游ゴシック"/>
            <family val="3"/>
            <charset val="128"/>
          </rPr>
          <t>新規施設支援費対象の器具の検収を行った日、検収員情報を記入してください。
※検収日がない場合は、納品日を記入してください。
※複数申請がある場合は、一番最後の日付（検収日、納品日）を記入してください。</t>
        </r>
      </text>
    </comment>
    <comment ref="W208"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213"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3" authorId="0" shapeId="0" xr:uid="{00000000-0006-0000-0300-000001000000}">
      <text>
        <r>
          <rPr>
            <b/>
            <sz val="11"/>
            <color theme="1"/>
            <rFont val="游ゴシック"/>
            <family val="3"/>
            <charset val="128"/>
          </rPr>
          <t>空欄でお願い致します。</t>
        </r>
      </text>
    </comment>
  </commentList>
</comments>
</file>

<file path=xl/sharedStrings.xml><?xml version="1.0" encoding="utf-8"?>
<sst xmlns="http://schemas.openxmlformats.org/spreadsheetml/2006/main" count="881" uniqueCount="382">
  <si>
    <t>【入力シート】自動車事故被害者受入環境整備事業　★新設等支援費（令和７年２月までに事業完了の場合）</t>
    <rPh sb="1" eb="3">
      <t>ニュウリョク</t>
    </rPh>
    <rPh sb="25" eb="31">
      <t>シンセツトウシエンヒ</t>
    </rPh>
    <rPh sb="35" eb="36">
      <t>ネン</t>
    </rPh>
    <rPh sb="37" eb="38">
      <t>ツキ</t>
    </rPh>
    <rPh sb="41" eb="43">
      <t>ジギョウ</t>
    </rPh>
    <rPh sb="43" eb="45">
      <t>カンリョウ</t>
    </rPh>
    <rPh sb="46" eb="48">
      <t>バアイ</t>
    </rPh>
    <phoneticPr fontId="3"/>
  </si>
  <si>
    <t>郵便番号</t>
    <rPh sb="0" eb="2">
      <t>ユウビン</t>
    </rPh>
    <rPh sb="2" eb="4">
      <t>バンゴウ</t>
    </rPh>
    <phoneticPr fontId="3"/>
  </si>
  <si>
    <t>100-8918</t>
  </si>
  <si>
    <t>文書番号</t>
    <rPh sb="0" eb="2">
      <t>ブンショ</t>
    </rPh>
    <rPh sb="2" eb="4">
      <t>バンゴウ</t>
    </rPh>
    <phoneticPr fontId="3"/>
  </si>
  <si>
    <t>受取人住所</t>
    <rPh sb="0" eb="2">
      <t>ウケトリ</t>
    </rPh>
    <rPh sb="2" eb="3">
      <t>ニン</t>
    </rPh>
    <rPh sb="3" eb="5">
      <t>ジュウショ</t>
    </rPh>
    <phoneticPr fontId="3"/>
  </si>
  <si>
    <t>住所</t>
    <rPh sb="0" eb="2">
      <t>ジュウショ</t>
    </rPh>
    <phoneticPr fontId="3"/>
  </si>
  <si>
    <t>東京都千代田区霞が関2-1-3</t>
    <rPh sb="0" eb="3">
      <t>トウキョウト</t>
    </rPh>
    <rPh sb="3" eb="7">
      <t>チヨダク</t>
    </rPh>
    <rPh sb="7" eb="8">
      <t>カスミ</t>
    </rPh>
    <rPh sb="9" eb="10">
      <t>セキ</t>
    </rPh>
    <phoneticPr fontId="3"/>
  </si>
  <si>
    <t>申請日</t>
    <rPh sb="0" eb="3">
      <t>シンセイビ</t>
    </rPh>
    <phoneticPr fontId="3"/>
  </si>
  <si>
    <t>ﾌﾘｶﾞﾅ</t>
  </si>
  <si>
    <t>ﾄｳｷｮｳﾄﾁﾖﾀﾞｸｶｽﾐｶﾞｾｷ</t>
  </si>
  <si>
    <t>口座名義人</t>
    <rPh sb="0" eb="2">
      <t>コウザ</t>
    </rPh>
    <rPh sb="2" eb="5">
      <t>メイギニン</t>
    </rPh>
    <phoneticPr fontId="3"/>
  </si>
  <si>
    <t>氏名</t>
    <rPh sb="0" eb="2">
      <t>シメイ</t>
    </rPh>
    <phoneticPr fontId="3"/>
  </si>
  <si>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3"/>
  </si>
  <si>
    <t>法人・施設名</t>
    <rPh sb="0" eb="2">
      <t>ホウジン</t>
    </rPh>
    <rPh sb="3" eb="5">
      <t>シセツ</t>
    </rPh>
    <rPh sb="5" eb="6">
      <t>メイ</t>
    </rPh>
    <phoneticPr fontId="3"/>
  </si>
  <si>
    <t>社会福祉法人国交会 自動車苑　保障ハウス</t>
    <rPh sb="2" eb="4">
      <t>フクシ</t>
    </rPh>
    <rPh sb="10" eb="13">
      <t>ジドウシャ</t>
    </rPh>
    <rPh sb="13" eb="14">
      <t>エン</t>
    </rPh>
    <rPh sb="15" eb="17">
      <t>ホショウ</t>
    </rPh>
    <phoneticPr fontId="3"/>
  </si>
  <si>
    <t>ｼｬｶｲﾌｸｼﾎｳｼﾞﾝｺｯｺｳｶｲ ｼﾞﾄﾞｳｼｬｴﾝ ﾘｼﾞﾁｮｳ ｺｸﾄﾞ ﾀﾛｳ</t>
  </si>
  <si>
    <t>代表者役職・名前</t>
    <rPh sb="0" eb="3">
      <t>ダイヒョウシャ</t>
    </rPh>
    <rPh sb="3" eb="5">
      <t>ヤクショク</t>
    </rPh>
    <rPh sb="6" eb="7">
      <t>メイ</t>
    </rPh>
    <rPh sb="7" eb="8">
      <t>マエ</t>
    </rPh>
    <phoneticPr fontId="3"/>
  </si>
  <si>
    <t>理事長　国土　太郎</t>
    <rPh sb="0" eb="3">
      <t>リジチョウ</t>
    </rPh>
    <rPh sb="4" eb="6">
      <t>コクド</t>
    </rPh>
    <rPh sb="7" eb="9">
      <t>タロウ</t>
    </rPh>
    <phoneticPr fontId="3"/>
  </si>
  <si>
    <t>振込先金融機関</t>
    <rPh sb="0" eb="3">
      <t>フリコミサキ</t>
    </rPh>
    <rPh sb="3" eb="5">
      <t>キンユウ</t>
    </rPh>
    <rPh sb="5" eb="7">
      <t>キカン</t>
    </rPh>
    <phoneticPr fontId="3"/>
  </si>
  <si>
    <t>国土交通銀行</t>
    <rPh sb="0" eb="2">
      <t>コクド</t>
    </rPh>
    <rPh sb="2" eb="4">
      <t>コウツウ</t>
    </rPh>
    <rPh sb="4" eb="6">
      <t>ギンコウ</t>
    </rPh>
    <phoneticPr fontId="3"/>
  </si>
  <si>
    <t>金融機関コード</t>
    <rPh sb="0" eb="4">
      <t>キンユウキカン</t>
    </rPh>
    <phoneticPr fontId="3"/>
  </si>
  <si>
    <t>1234</t>
    <phoneticPr fontId="3"/>
  </si>
  <si>
    <t>開設日</t>
    <rPh sb="0" eb="3">
      <t>カイセツビ</t>
    </rPh>
    <phoneticPr fontId="3"/>
  </si>
  <si>
    <t>支店</t>
    <rPh sb="0" eb="2">
      <t>シテン</t>
    </rPh>
    <phoneticPr fontId="3"/>
  </si>
  <si>
    <t>霞ヶ関支店</t>
    <rPh sb="0" eb="3">
      <t>カスミガセキ</t>
    </rPh>
    <rPh sb="3" eb="5">
      <t>シテン</t>
    </rPh>
    <phoneticPr fontId="3"/>
  </si>
  <si>
    <t>支店コード</t>
    <rPh sb="0" eb="2">
      <t>シテン</t>
    </rPh>
    <phoneticPr fontId="3"/>
  </si>
  <si>
    <t>123</t>
    <phoneticPr fontId="3"/>
  </si>
  <si>
    <t>預金種別</t>
    <rPh sb="0" eb="2">
      <t>ヨキン</t>
    </rPh>
    <rPh sb="2" eb="4">
      <t>シュベツ</t>
    </rPh>
    <phoneticPr fontId="3"/>
  </si>
  <si>
    <t>普通預金</t>
    <rPh sb="0" eb="2">
      <t>フツウ</t>
    </rPh>
    <rPh sb="2" eb="4">
      <t>ヨキン</t>
    </rPh>
    <phoneticPr fontId="3"/>
  </si>
  <si>
    <t>口座番号</t>
    <rPh sb="0" eb="2">
      <t>コウザ</t>
    </rPh>
    <rPh sb="2" eb="4">
      <t>バンゴウ</t>
    </rPh>
    <phoneticPr fontId="3"/>
  </si>
  <si>
    <t>0123456</t>
    <phoneticPr fontId="5"/>
  </si>
  <si>
    <t>税抜き申請・税込み申請の別</t>
    <rPh sb="0" eb="2">
      <t>ゼイヌ</t>
    </rPh>
    <rPh sb="3" eb="5">
      <t>シンセイ</t>
    </rPh>
    <rPh sb="6" eb="8">
      <t>ゼイコ</t>
    </rPh>
    <rPh sb="9" eb="11">
      <t>シンセイ</t>
    </rPh>
    <rPh sb="12" eb="13">
      <t>ベツ</t>
    </rPh>
    <phoneticPr fontId="3"/>
  </si>
  <si>
    <t>税抜き</t>
    <rPh sb="0" eb="2">
      <t>ゼイヌ</t>
    </rPh>
    <phoneticPr fontId="3"/>
  </si>
  <si>
    <t>補助限度額</t>
    <rPh sb="0" eb="2">
      <t>ホジョ</t>
    </rPh>
    <rPh sb="2" eb="5">
      <t>ゲンドガク</t>
    </rPh>
    <phoneticPr fontId="3"/>
  </si>
  <si>
    <t>税込み</t>
    <rPh sb="0" eb="2">
      <t>ゼイコ</t>
    </rPh>
    <phoneticPr fontId="3"/>
  </si>
  <si>
    <t>申請日時点における入所者の状況</t>
    <rPh sb="0" eb="5">
      <t>シンセイビジテン</t>
    </rPh>
    <rPh sb="9" eb="11">
      <t>ニュウショ</t>
    </rPh>
    <rPh sb="11" eb="12">
      <t>シャ</t>
    </rPh>
    <rPh sb="13" eb="15">
      <t>ジョウキョウ</t>
    </rPh>
    <phoneticPr fontId="3"/>
  </si>
  <si>
    <t>定員</t>
    <rPh sb="0" eb="2">
      <t>テイイン</t>
    </rPh>
    <phoneticPr fontId="3"/>
  </si>
  <si>
    <t>名</t>
    <rPh sb="0" eb="1">
      <t>メイ</t>
    </rPh>
    <phoneticPr fontId="3"/>
  </si>
  <si>
    <t>入居者数</t>
    <rPh sb="0" eb="3">
      <t>ニュウキョシャ</t>
    </rPh>
    <rPh sb="3" eb="4">
      <t>スウ</t>
    </rPh>
    <phoneticPr fontId="3"/>
  </si>
  <si>
    <t>うち重度後遺障害者数（A）※</t>
    <rPh sb="2" eb="4">
      <t>ジュウド</t>
    </rPh>
    <rPh sb="4" eb="6">
      <t>コウイ</t>
    </rPh>
    <rPh sb="6" eb="9">
      <t>ショウガイシャ</t>
    </rPh>
    <rPh sb="9" eb="10">
      <t>スウ</t>
    </rPh>
    <phoneticPr fontId="3"/>
  </si>
  <si>
    <t>申請日以降具体的な入所の見込みがある重度後遺障害者数（B）※</t>
    <rPh sb="0" eb="3">
      <t>シンセイビ</t>
    </rPh>
    <rPh sb="3" eb="5">
      <t>イコウ</t>
    </rPh>
    <rPh sb="5" eb="8">
      <t>グタイテキ</t>
    </rPh>
    <rPh sb="9" eb="11">
      <t>ニュウショ</t>
    </rPh>
    <rPh sb="12" eb="14">
      <t>ミコ</t>
    </rPh>
    <rPh sb="18" eb="25">
      <t>ジュウドコウイショウガイシャ</t>
    </rPh>
    <rPh sb="25" eb="26">
      <t>スウ</t>
    </rPh>
    <phoneticPr fontId="3"/>
  </si>
  <si>
    <t>令和６年度末時点の重度後遺障害者数（A＋B）※</t>
  </si>
  <si>
    <t>重度後遺障害者の割合</t>
    <rPh sb="0" eb="7">
      <t>ジュウドコウイショウガイシャ</t>
    </rPh>
    <rPh sb="8" eb="10">
      <t>ワリアイ</t>
    </rPh>
    <phoneticPr fontId="3"/>
  </si>
  <si>
    <t>補助率</t>
    <rPh sb="0" eb="3">
      <t>ホジョリツ</t>
    </rPh>
    <phoneticPr fontId="3"/>
  </si>
  <si>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3"/>
  </si>
  <si>
    <t>（１）人材雇用費</t>
    <rPh sb="3" eb="5">
      <t>ジンザイ</t>
    </rPh>
    <rPh sb="5" eb="7">
      <t>コヨウ</t>
    </rPh>
    <rPh sb="7" eb="8">
      <t>ヒ</t>
    </rPh>
    <phoneticPr fontId="3"/>
  </si>
  <si>
    <t>交付申請額</t>
    <rPh sb="0" eb="2">
      <t>コウフ</t>
    </rPh>
    <rPh sb="2" eb="5">
      <t>シンセイガク</t>
    </rPh>
    <phoneticPr fontId="3"/>
  </si>
  <si>
    <t>人材雇用費補助申請額算出書</t>
    <phoneticPr fontId="3"/>
  </si>
  <si>
    <t>人数</t>
    <rPh sb="0" eb="2">
      <t>ニンズウ</t>
    </rPh>
    <phoneticPr fontId="3"/>
  </si>
  <si>
    <t>職員氏名</t>
    <rPh sb="0" eb="4">
      <t>ショクインシメイ</t>
    </rPh>
    <phoneticPr fontId="3"/>
  </si>
  <si>
    <t>職員の職種</t>
    <rPh sb="0" eb="2">
      <t>ショクイン</t>
    </rPh>
    <rPh sb="3" eb="5">
      <t>ショクシュ</t>
    </rPh>
    <phoneticPr fontId="3"/>
  </si>
  <si>
    <t>雇用開始月</t>
    <rPh sb="0" eb="2">
      <t>コヨウ</t>
    </rPh>
    <rPh sb="2" eb="4">
      <t>カイシ</t>
    </rPh>
    <rPh sb="4" eb="5">
      <t>ツキ</t>
    </rPh>
    <phoneticPr fontId="3"/>
  </si>
  <si>
    <t>対象月数</t>
    <rPh sb="0" eb="2">
      <t>タイショウ</t>
    </rPh>
    <rPh sb="2" eb="4">
      <t>ツキスウ</t>
    </rPh>
    <phoneticPr fontId="3"/>
  </si>
  <si>
    <t>対象月の給与総支給額</t>
    <rPh sb="0" eb="2">
      <t>タイショウ</t>
    </rPh>
    <rPh sb="2" eb="3">
      <t>ヅキ</t>
    </rPh>
    <rPh sb="4" eb="6">
      <t>キュウヨ</t>
    </rPh>
    <rPh sb="6" eb="7">
      <t>ソウ</t>
    </rPh>
    <rPh sb="7" eb="9">
      <t>シキュウ</t>
    </rPh>
    <rPh sb="9" eb="10">
      <t>ガク</t>
    </rPh>
    <phoneticPr fontId="3"/>
  </si>
  <si>
    <t>対象月の賞与支給額</t>
    <rPh sb="0" eb="2">
      <t>タイショウ</t>
    </rPh>
    <rPh sb="2" eb="3">
      <t>ヅキ</t>
    </rPh>
    <rPh sb="4" eb="6">
      <t>ショウヨ</t>
    </rPh>
    <rPh sb="6" eb="8">
      <t>シキュウ</t>
    </rPh>
    <rPh sb="8" eb="9">
      <t>ガク</t>
    </rPh>
    <phoneticPr fontId="3"/>
  </si>
  <si>
    <t>山田太郎</t>
    <rPh sb="0" eb="2">
      <t>ヤマダ</t>
    </rPh>
    <rPh sb="2" eb="4">
      <t>タロウ</t>
    </rPh>
    <phoneticPr fontId="5"/>
  </si>
  <si>
    <t>世話人</t>
    <rPh sb="0" eb="3">
      <t>セワニン</t>
    </rPh>
    <phoneticPr fontId="3"/>
  </si>
  <si>
    <t>鈴木次郎</t>
    <rPh sb="0" eb="2">
      <t>スズキ</t>
    </rPh>
    <rPh sb="2" eb="4">
      <t>ジロウ</t>
    </rPh>
    <phoneticPr fontId="5"/>
  </si>
  <si>
    <t>渡辺三郎</t>
    <rPh sb="0" eb="2">
      <t>ワタナベ</t>
    </rPh>
    <rPh sb="2" eb="4">
      <t>サブロウ</t>
    </rPh>
    <phoneticPr fontId="5"/>
  </si>
  <si>
    <t>介護職員</t>
    <rPh sb="0" eb="2">
      <t>カイゴ</t>
    </rPh>
    <rPh sb="2" eb="4">
      <t>ショクイン</t>
    </rPh>
    <phoneticPr fontId="3"/>
  </si>
  <si>
    <t>長谷川四郎</t>
    <rPh sb="0" eb="3">
      <t>ハセガワ</t>
    </rPh>
    <rPh sb="3" eb="5">
      <t>シロウ</t>
    </rPh>
    <phoneticPr fontId="5"/>
  </si>
  <si>
    <t>生活相談員</t>
    <rPh sb="0" eb="5">
      <t>セイカツソウダンイン</t>
    </rPh>
    <phoneticPr fontId="3"/>
  </si>
  <si>
    <t>黒井五郎</t>
    <rPh sb="0" eb="2">
      <t>クロイ</t>
    </rPh>
    <rPh sb="2" eb="4">
      <t>ゴロウ</t>
    </rPh>
    <phoneticPr fontId="5"/>
  </si>
  <si>
    <t>生活支援員</t>
    <rPh sb="0" eb="5">
      <t>セイカツシエンイン</t>
    </rPh>
    <phoneticPr fontId="3"/>
  </si>
  <si>
    <t>村田六郎</t>
    <rPh sb="0" eb="2">
      <t>ムラタ</t>
    </rPh>
    <rPh sb="2" eb="4">
      <t>ロクロウ</t>
    </rPh>
    <phoneticPr fontId="5"/>
  </si>
  <si>
    <t>看護師</t>
    <rPh sb="0" eb="3">
      <t>カンゴシ</t>
    </rPh>
    <phoneticPr fontId="3"/>
  </si>
  <si>
    <t>（２）新規施設支援費</t>
    <rPh sb="3" eb="5">
      <t>シンキ</t>
    </rPh>
    <rPh sb="5" eb="7">
      <t>シセツ</t>
    </rPh>
    <rPh sb="7" eb="10">
      <t>シエンヒ</t>
    </rPh>
    <phoneticPr fontId="3"/>
  </si>
  <si>
    <t>税抜金額</t>
    <rPh sb="0" eb="2">
      <t>ゼイヌ</t>
    </rPh>
    <rPh sb="2" eb="4">
      <t>キンガク</t>
    </rPh>
    <phoneticPr fontId="3"/>
  </si>
  <si>
    <t>消費税</t>
    <rPh sb="0" eb="3">
      <t>ショウヒゼイ</t>
    </rPh>
    <phoneticPr fontId="3"/>
  </si>
  <si>
    <t>税込金額</t>
    <rPh sb="0" eb="2">
      <t>ゼイコ</t>
    </rPh>
    <rPh sb="2" eb="4">
      <t>キンガク</t>
    </rPh>
    <phoneticPr fontId="3"/>
  </si>
  <si>
    <t>補助金対象経費</t>
    <rPh sb="0" eb="3">
      <t>ホジョキン</t>
    </rPh>
    <rPh sb="3" eb="5">
      <t>タイショウ</t>
    </rPh>
    <rPh sb="5" eb="7">
      <t>ケイヒ</t>
    </rPh>
    <phoneticPr fontId="3"/>
  </si>
  <si>
    <t>分類</t>
    <rPh sb="0" eb="2">
      <t>ブンルイ</t>
    </rPh>
    <phoneticPr fontId="3"/>
  </si>
  <si>
    <t>購入機器名</t>
    <rPh sb="0" eb="2">
      <t>コウニュウ</t>
    </rPh>
    <rPh sb="2" eb="5">
      <t>キキメイ</t>
    </rPh>
    <phoneticPr fontId="3"/>
  </si>
  <si>
    <t>メーカー名</t>
    <rPh sb="4" eb="5">
      <t>メイ</t>
    </rPh>
    <phoneticPr fontId="3"/>
  </si>
  <si>
    <t>型番</t>
    <rPh sb="0" eb="2">
      <t>カタバン</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</si>
  <si>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</si>
  <si>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</si>
  <si>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</si>
  <si>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</si>
  <si>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納品日</t>
    <rPh sb="0" eb="3">
      <t>ノウヒンビ</t>
    </rPh>
    <phoneticPr fontId="3"/>
  </si>
  <si>
    <t>実施年月</t>
    <rPh sb="0" eb="2">
      <t>ジッシ</t>
    </rPh>
    <rPh sb="2" eb="4">
      <t>ネンゲツ</t>
    </rPh>
    <phoneticPr fontId="3"/>
  </si>
  <si>
    <t>医用テレメータ</t>
  </si>
  <si>
    <t>○○○(株)</t>
    <rPh sb="3" eb="6">
      <t>カブ</t>
    </rPh>
    <phoneticPr fontId="3"/>
  </si>
  <si>
    <t>XX-XXXX</t>
    <phoneticPr fontId="8"/>
  </si>
  <si>
    <t>式</t>
    <rPh sb="0" eb="1">
      <t>シキ</t>
    </rPh>
    <phoneticPr fontId="3"/>
  </si>
  <si>
    <t>チルトテーブル</t>
  </si>
  <si>
    <t>XX-XXXX</t>
  </si>
  <si>
    <t>リクライニング車椅子</t>
  </si>
  <si>
    <t>台</t>
    <rPh sb="0" eb="1">
      <t>ダイ</t>
    </rPh>
    <phoneticPr fontId="3"/>
  </si>
  <si>
    <t>特殊浴槽</t>
    <rPh sb="0" eb="2">
      <t>トクシュ</t>
    </rPh>
    <rPh sb="2" eb="4">
      <t>ヨクソウ</t>
    </rPh>
    <phoneticPr fontId="3"/>
  </si>
  <si>
    <t>シャワーチェア</t>
    <phoneticPr fontId="3"/>
  </si>
  <si>
    <t>　新規施設支援費により導入した介護器具・用具等の導入（増設）理由及び使用方法</t>
    <rPh sb="1" eb="3">
      <t>シンキ</t>
    </rPh>
    <rPh sb="3" eb="5">
      <t>シセツ</t>
    </rPh>
    <rPh sb="5" eb="7">
      <t>シエン</t>
    </rPh>
    <rPh sb="7" eb="8">
      <t>ヒ</t>
    </rPh>
    <rPh sb="11" eb="13">
      <t>ドウニュウ</t>
    </rPh>
    <rPh sb="15" eb="17">
      <t>カイゴ</t>
    </rPh>
    <rPh sb="17" eb="19">
      <t>キグ</t>
    </rPh>
    <rPh sb="20" eb="22">
      <t>ヨウグ</t>
    </rPh>
    <rPh sb="22" eb="23">
      <t>トウ</t>
    </rPh>
    <rPh sb="24" eb="26">
      <t>ドウニュウ</t>
    </rPh>
    <rPh sb="27" eb="29">
      <t>ゾウセツ</t>
    </rPh>
    <rPh sb="30" eb="32">
      <t>リユウ</t>
    </rPh>
    <rPh sb="32" eb="33">
      <t>オヨ</t>
    </rPh>
    <rPh sb="34" eb="36">
      <t>シヨウ</t>
    </rPh>
    <rPh sb="36" eb="38">
      <t>ホウホウ</t>
    </rPh>
    <phoneticPr fontId="3"/>
  </si>
  <si>
    <t>新規施設支援費</t>
    <rPh sb="0" eb="2">
      <t>シンキ</t>
    </rPh>
    <rPh sb="2" eb="4">
      <t>シセツ</t>
    </rPh>
    <rPh sb="4" eb="7">
      <t>シエンヒ</t>
    </rPh>
    <phoneticPr fontId="3"/>
  </si>
  <si>
    <t>実施内容</t>
    <rPh sb="0" eb="2">
      <t>ジッシ</t>
    </rPh>
    <rPh sb="2" eb="4">
      <t>ナイヨウ</t>
    </rPh>
    <phoneticPr fontId="3"/>
  </si>
  <si>
    <t>導入（増設）理由及び使用方法</t>
    <rPh sb="0" eb="2">
      <t>ドウニュウ</t>
    </rPh>
    <rPh sb="3" eb="5">
      <t>ゾウセツ</t>
    </rPh>
    <rPh sb="6" eb="8">
      <t>リユウ</t>
    </rPh>
    <rPh sb="8" eb="9">
      <t>オヨ</t>
    </rPh>
    <rPh sb="10" eb="12">
      <t>シヨウ</t>
    </rPh>
    <rPh sb="12" eb="14">
      <t>ホウホウ</t>
    </rPh>
    <phoneticPr fontId="3"/>
  </si>
  <si>
    <t>入所施設支援費</t>
    <rPh sb="0" eb="7">
      <t>ニュウショシセツシエンヒ</t>
    </rPh>
    <phoneticPr fontId="3"/>
  </si>
  <si>
    <t>新規施設支援費・入所施設支援費の別</t>
    <rPh sb="0" eb="2">
      <t>シンキ</t>
    </rPh>
    <rPh sb="2" eb="4">
      <t>シセツ</t>
    </rPh>
    <rPh sb="4" eb="7">
      <t>シエンヒ</t>
    </rPh>
    <rPh sb="8" eb="15">
      <t>ニュウショシセツシエンヒ</t>
    </rPh>
    <rPh sb="16" eb="17">
      <t>ベツ</t>
    </rPh>
    <phoneticPr fontId="7"/>
  </si>
  <si>
    <t>同種の介護器具・用具等の保有の有無</t>
    <phoneticPr fontId="7"/>
  </si>
  <si>
    <t>なし</t>
  </si>
  <si>
    <t>導入・増設等の別</t>
    <rPh sb="0" eb="2">
      <t>ドウニュウ</t>
    </rPh>
    <rPh sb="5" eb="6">
      <t>トウ</t>
    </rPh>
    <rPh sb="7" eb="8">
      <t>ベツ</t>
    </rPh>
    <phoneticPr fontId="3"/>
  </si>
  <si>
    <t>導入</t>
    <rPh sb="0" eb="2">
      <t>ドウニュウ</t>
    </rPh>
    <phoneticPr fontId="3"/>
  </si>
  <si>
    <t>理由・効果</t>
    <rPh sb="0" eb="2">
      <t>リユウ</t>
    </rPh>
    <rPh sb="3" eb="5">
      <t>コウカ</t>
    </rPh>
    <phoneticPr fontId="3"/>
  </si>
  <si>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3"/>
  </si>
  <si>
    <t>あり</t>
  </si>
  <si>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</si>
  <si>
    <t>増設</t>
    <rPh sb="0" eb="2">
      <t>ゾウセツ</t>
    </rPh>
    <phoneticPr fontId="3"/>
  </si>
  <si>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phoneticPr fontId="3"/>
  </si>
  <si>
    <t>（３）求人情報発信費</t>
    <rPh sb="3" eb="10">
      <t>キュウジンジョウホウハッシンヒ</t>
    </rPh>
    <phoneticPr fontId="3"/>
  </si>
  <si>
    <t>イ　就職情報掲載料、新聞広告、パンフレット作成等を申請する場合</t>
    <phoneticPr fontId="3"/>
  </si>
  <si>
    <t>実施時期</t>
    <rPh sb="0" eb="2">
      <t>ジッシ</t>
    </rPh>
    <rPh sb="2" eb="4">
      <t>ジキ</t>
    </rPh>
    <phoneticPr fontId="3"/>
  </si>
  <si>
    <t>掲載終了日または納品日</t>
    <rPh sb="0" eb="5">
      <t>ケイサイシュウリョウビ</t>
    </rPh>
    <rPh sb="8" eb="11">
      <t>ノウヒンビ</t>
    </rPh>
    <phoneticPr fontId="3"/>
  </si>
  <si>
    <t>金額（税抜）</t>
    <rPh sb="0" eb="2">
      <t>キンガク</t>
    </rPh>
    <rPh sb="3" eb="5">
      <t>ゼイヌ</t>
    </rPh>
    <phoneticPr fontId="3"/>
  </si>
  <si>
    <t>消費税額</t>
    <rPh sb="0" eb="3">
      <t>ショウヒゼイ</t>
    </rPh>
    <rPh sb="3" eb="4">
      <t>ガク</t>
    </rPh>
    <phoneticPr fontId="3"/>
  </si>
  <si>
    <t>金額（税込）</t>
    <rPh sb="0" eb="2">
      <t>キンガク</t>
    </rPh>
    <rPh sb="3" eb="5">
      <t>ゼイコ</t>
    </rPh>
    <phoneticPr fontId="8"/>
  </si>
  <si>
    <t>運営会社名</t>
    <phoneticPr fontId="8"/>
  </si>
  <si>
    <t>サイトURL及び成果物の名称</t>
    <rPh sb="6" eb="7">
      <t>オヨ</t>
    </rPh>
    <rPh sb="8" eb="11">
      <t>セイカブツ</t>
    </rPh>
    <rPh sb="12" eb="14">
      <t>メイショウ</t>
    </rPh>
    <phoneticPr fontId="8"/>
  </si>
  <si>
    <t>大手就職情報サイト○○○掲載</t>
    <rPh sb="0" eb="2">
      <t>オオテ</t>
    </rPh>
    <rPh sb="2" eb="4">
      <t>シュウショク</t>
    </rPh>
    <rPh sb="4" eb="6">
      <t>ジョウホウ</t>
    </rPh>
    <rPh sb="12" eb="14">
      <t>ケイサイ</t>
    </rPh>
    <phoneticPr fontId="3"/>
  </si>
  <si>
    <t>令和６年12月～令和７年２月</t>
  </si>
  <si>
    <t>○○○(株)</t>
    <rPh sb="3" eb="6">
      <t>カブ</t>
    </rPh>
    <phoneticPr fontId="8"/>
  </si>
  <si>
    <t>XX/XXXX.XX</t>
  </si>
  <si>
    <t>パンフレットの作成</t>
    <rPh sb="7" eb="9">
      <t>サクセイ</t>
    </rPh>
    <phoneticPr fontId="3"/>
  </si>
  <si>
    <t>令和７年１月</t>
  </si>
  <si>
    <t>職員募集！</t>
    <rPh sb="0" eb="2">
      <t>ショクイン</t>
    </rPh>
    <rPh sb="2" eb="4">
      <t>ボシュウ</t>
    </rPh>
    <phoneticPr fontId="8"/>
  </si>
  <si>
    <t>チラシ作成</t>
    <rPh sb="3" eb="5">
      <t>サクセイ</t>
    </rPh>
    <phoneticPr fontId="3"/>
  </si>
  <si>
    <t>令和７年２月</t>
  </si>
  <si>
    <t>ロ　職業紹介手数料を申請する場合</t>
    <rPh sb="10" eb="12">
      <t>シンセイ</t>
    </rPh>
    <rPh sb="14" eb="16">
      <t>バアイ</t>
    </rPh>
    <phoneticPr fontId="3"/>
  </si>
  <si>
    <t>対象職員</t>
    <rPh sb="0" eb="2">
      <t>タイショウ</t>
    </rPh>
    <rPh sb="2" eb="4">
      <t>ショクイン</t>
    </rPh>
    <phoneticPr fontId="8"/>
  </si>
  <si>
    <t>雇用形態</t>
    <rPh sb="0" eb="2">
      <t>コヨウ</t>
    </rPh>
    <rPh sb="2" eb="4">
      <t>ケイタイ</t>
    </rPh>
    <phoneticPr fontId="8"/>
  </si>
  <si>
    <t>雇用開始日</t>
    <rPh sb="0" eb="5">
      <t>コヨウカイシビ</t>
    </rPh>
    <phoneticPr fontId="8"/>
  </si>
  <si>
    <t>紹介手数料（税抜）</t>
    <rPh sb="0" eb="5">
      <t>ショウカイテスウリョウ</t>
    </rPh>
    <rPh sb="6" eb="8">
      <t>ゼイヌ</t>
    </rPh>
    <phoneticPr fontId="3"/>
  </si>
  <si>
    <t>紹介会社名</t>
    <rPh sb="0" eb="2">
      <t>ショウカイ</t>
    </rPh>
    <rPh sb="2" eb="4">
      <t>ガイシャ</t>
    </rPh>
    <rPh sb="4" eb="5">
      <t>メイ</t>
    </rPh>
    <phoneticPr fontId="8"/>
  </si>
  <si>
    <t>田中太郎</t>
    <rPh sb="0" eb="2">
      <t>タナカ</t>
    </rPh>
    <rPh sb="2" eb="4">
      <t>タロウ</t>
    </rPh>
    <phoneticPr fontId="3"/>
  </si>
  <si>
    <t>正社員</t>
    <rPh sb="0" eb="3">
      <t>セイシャイン</t>
    </rPh>
    <phoneticPr fontId="8"/>
  </si>
  <si>
    <t>田中次郎</t>
    <rPh sb="0" eb="2">
      <t>タナカ</t>
    </rPh>
    <rPh sb="2" eb="4">
      <t>ジロウ</t>
    </rPh>
    <phoneticPr fontId="5"/>
  </si>
  <si>
    <t>パート</t>
  </si>
  <si>
    <t>田中三郎</t>
    <rPh sb="0" eb="2">
      <t>タナカ</t>
    </rPh>
    <rPh sb="2" eb="4">
      <t>サブロウ</t>
    </rPh>
    <phoneticPr fontId="3"/>
  </si>
  <si>
    <t>求人情報発信費により得られた成果</t>
    <rPh sb="0" eb="2">
      <t>キュウジン</t>
    </rPh>
    <rPh sb="2" eb="4">
      <t>ジョウホウ</t>
    </rPh>
    <rPh sb="4" eb="6">
      <t>ハッシン</t>
    </rPh>
    <rPh sb="6" eb="7">
      <t>ヒ</t>
    </rPh>
    <rPh sb="10" eb="11">
      <t>エ</t>
    </rPh>
    <rPh sb="14" eb="16">
      <t>セイカ</t>
    </rPh>
    <phoneticPr fontId="3"/>
  </si>
  <si>
    <t>採用出来た人数</t>
    <rPh sb="0" eb="2">
      <t>サイヨウ</t>
    </rPh>
    <rPh sb="2" eb="4">
      <t>デキ</t>
    </rPh>
    <rPh sb="5" eb="7">
      <t>ニンズウ</t>
    </rPh>
    <phoneticPr fontId="3"/>
  </si>
  <si>
    <t>採用に至らなかった場合、その理由・要因</t>
    <rPh sb="0" eb="2">
      <t>サイヨウ</t>
    </rPh>
    <rPh sb="3" eb="4">
      <t>イタ</t>
    </rPh>
    <rPh sb="9" eb="11">
      <t>バアイ</t>
    </rPh>
    <rPh sb="14" eb="16">
      <t>リユウ</t>
    </rPh>
    <rPh sb="17" eb="19">
      <t>ヨウイン</t>
    </rPh>
    <phoneticPr fontId="3"/>
  </si>
  <si>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3"/>
  </si>
  <si>
    <t>（４）研修等経費</t>
    <rPh sb="3" eb="6">
      <t>ケンシュウトウ</t>
    </rPh>
    <rPh sb="6" eb="8">
      <t>ケイヒ</t>
    </rPh>
    <phoneticPr fontId="3"/>
  </si>
  <si>
    <t>イ　研修等に参加する場合</t>
    <rPh sb="2" eb="5">
      <t>ケンシュウトウ</t>
    </rPh>
    <rPh sb="6" eb="8">
      <t>サンカ</t>
    </rPh>
    <rPh sb="10" eb="12">
      <t>バアイ</t>
    </rPh>
    <phoneticPr fontId="3"/>
  </si>
  <si>
    <t>研修期間</t>
    <rPh sb="0" eb="2">
      <t>ケンシュウ</t>
    </rPh>
    <rPh sb="2" eb="4">
      <t>キカン</t>
    </rPh>
    <phoneticPr fontId="3"/>
  </si>
  <si>
    <t>出席者</t>
    <rPh sb="0" eb="3">
      <t>シュッセキシャ</t>
    </rPh>
    <phoneticPr fontId="3"/>
  </si>
  <si>
    <t>開催場所</t>
    <rPh sb="0" eb="2">
      <t>カイサイ</t>
    </rPh>
    <rPh sb="2" eb="4">
      <t>バショ</t>
    </rPh>
    <phoneticPr fontId="3"/>
  </si>
  <si>
    <t>研修名</t>
    <rPh sb="0" eb="2">
      <t>ケンシュウ</t>
    </rPh>
    <rPh sb="2" eb="3">
      <t>メイ</t>
    </rPh>
    <phoneticPr fontId="3"/>
  </si>
  <si>
    <t>開始日</t>
    <rPh sb="0" eb="3">
      <t>カイシビ</t>
    </rPh>
    <phoneticPr fontId="3"/>
  </si>
  <si>
    <t>終了日</t>
    <rPh sb="0" eb="3">
      <t>シュウリョウビ</t>
    </rPh>
    <phoneticPr fontId="3"/>
  </si>
  <si>
    <t>役職</t>
    <rPh sb="0" eb="2">
      <t>ヤクショク</t>
    </rPh>
    <phoneticPr fontId="3"/>
  </si>
  <si>
    <t>旅費</t>
    <rPh sb="0" eb="2">
      <t>リョヒ</t>
    </rPh>
    <phoneticPr fontId="3"/>
  </si>
  <si>
    <t>受講料・参加費等</t>
    <rPh sb="0" eb="3">
      <t>ジュコウリョウ</t>
    </rPh>
    <rPh sb="4" eb="7">
      <t>サンカヒ</t>
    </rPh>
    <rPh sb="7" eb="8">
      <t>トウ</t>
    </rPh>
    <phoneticPr fontId="3"/>
  </si>
  <si>
    <t>補助対象経費</t>
    <rPh sb="0" eb="6">
      <t>ホジョタイショウケイヒ</t>
    </rPh>
    <phoneticPr fontId="3"/>
  </si>
  <si>
    <t>補助金申請額</t>
    <rPh sb="0" eb="3">
      <t>ホジョキン</t>
    </rPh>
    <rPh sb="3" eb="6">
      <t>シンセイガク</t>
    </rPh>
    <phoneticPr fontId="3"/>
  </si>
  <si>
    <t>自己負担額</t>
    <rPh sb="0" eb="2">
      <t>ジコ</t>
    </rPh>
    <rPh sb="2" eb="5">
      <t>フタンガク</t>
    </rPh>
    <phoneticPr fontId="3"/>
  </si>
  <si>
    <t>施設名</t>
    <rPh sb="0" eb="2">
      <t>シセツ</t>
    </rPh>
    <rPh sb="2" eb="3">
      <t>メイ</t>
    </rPh>
    <phoneticPr fontId="3"/>
  </si>
  <si>
    <t>喀痰吸引等研修</t>
    <rPh sb="0" eb="2">
      <t>カクタン</t>
    </rPh>
    <rPh sb="2" eb="4">
      <t>キュウイン</t>
    </rPh>
    <rPh sb="4" eb="5">
      <t>トウ</t>
    </rPh>
    <rPh sb="5" eb="7">
      <t>ケンシュウ</t>
    </rPh>
    <phoneticPr fontId="3"/>
  </si>
  <si>
    <t>国土花子</t>
    <rPh sb="0" eb="2">
      <t>コクド</t>
    </rPh>
    <rPh sb="2" eb="4">
      <t>ハナコ</t>
    </rPh>
    <phoneticPr fontId="3"/>
  </si>
  <si>
    <t>岡山療護センター</t>
    <rPh sb="0" eb="2">
      <t>オカヤマ</t>
    </rPh>
    <rPh sb="2" eb="4">
      <t>リョウゴ</t>
    </rPh>
    <phoneticPr fontId="3"/>
  </si>
  <si>
    <t>岡山県岡山市北区西古松2-8-35</t>
    <rPh sb="0" eb="3">
      <t>オカヤマケン</t>
    </rPh>
    <rPh sb="3" eb="6">
      <t>オカヤマシ</t>
    </rPh>
    <rPh sb="6" eb="8">
      <t>キタク</t>
    </rPh>
    <rPh sb="8" eb="9">
      <t>ニシ</t>
    </rPh>
    <rPh sb="9" eb="11">
      <t>フルマツ</t>
    </rPh>
    <phoneticPr fontId="3"/>
  </si>
  <si>
    <t>交通太郎</t>
    <rPh sb="0" eb="2">
      <t>コウツウ</t>
    </rPh>
    <rPh sb="2" eb="4">
      <t>タロウ</t>
    </rPh>
    <phoneticPr fontId="3"/>
  </si>
  <si>
    <t>国土研修所</t>
    <rPh sb="0" eb="2">
      <t>コクド</t>
    </rPh>
    <rPh sb="2" eb="4">
      <t>ケンシュウ</t>
    </rPh>
    <rPh sb="4" eb="5">
      <t>トコロ</t>
    </rPh>
    <phoneticPr fontId="3"/>
  </si>
  <si>
    <t>東京都千代田区霞が関2－1－3</t>
    <rPh sb="0" eb="3">
      <t>トウキョウト</t>
    </rPh>
    <rPh sb="3" eb="7">
      <t>チヨダク</t>
    </rPh>
    <rPh sb="7" eb="8">
      <t>カスミ</t>
    </rPh>
    <rPh sb="9" eb="10">
      <t>セキ</t>
    </rPh>
    <phoneticPr fontId="3"/>
  </si>
  <si>
    <t>ロ　研修等を開催する場合</t>
  </si>
  <si>
    <t>講師</t>
    <rPh sb="0" eb="2">
      <t>コウシ</t>
    </rPh>
    <phoneticPr fontId="3"/>
  </si>
  <si>
    <t>会議費</t>
    <rPh sb="0" eb="3">
      <t>カイギヒ</t>
    </rPh>
    <phoneticPr fontId="3"/>
  </si>
  <si>
    <t>旅費・諸謝金</t>
    <rPh sb="0" eb="2">
      <t>リョヒ</t>
    </rPh>
    <rPh sb="3" eb="4">
      <t>ショ</t>
    </rPh>
    <rPh sb="4" eb="6">
      <t>シャキン</t>
    </rPh>
    <phoneticPr fontId="3"/>
  </si>
  <si>
    <t>補助対象経費</t>
    <rPh sb="0" eb="2">
      <t>ホジョ</t>
    </rPh>
    <rPh sb="2" eb="4">
      <t>タイショウ</t>
    </rPh>
    <rPh sb="4" eb="6">
      <t>ケイヒ</t>
    </rPh>
    <phoneticPr fontId="3"/>
  </si>
  <si>
    <t>補助金申請額</t>
    <rPh sb="0" eb="2">
      <t>ホジョ</t>
    </rPh>
    <rPh sb="2" eb="3">
      <t>キン</t>
    </rPh>
    <rPh sb="3" eb="6">
      <t>シンセイガク</t>
    </rPh>
    <phoneticPr fontId="3"/>
  </si>
  <si>
    <t>参加人数</t>
    <rPh sb="0" eb="2">
      <t>サンカ</t>
    </rPh>
    <rPh sb="2" eb="4">
      <t>ニンズウ</t>
    </rPh>
    <phoneticPr fontId="3"/>
  </si>
  <si>
    <t>意思決定研修</t>
    <rPh sb="0" eb="2">
      <t>イシ</t>
    </rPh>
    <rPh sb="2" eb="4">
      <t>ケッテイ</t>
    </rPh>
    <rPh sb="4" eb="6">
      <t>ケンシュウ</t>
    </rPh>
    <phoneticPr fontId="3"/>
  </si>
  <si>
    <t>大学教授</t>
    <rPh sb="0" eb="2">
      <t>ダイガク</t>
    </rPh>
    <rPh sb="2" eb="4">
      <t>キョウジュ</t>
    </rPh>
    <phoneticPr fontId="3"/>
  </si>
  <si>
    <t>国土太郎</t>
    <rPh sb="0" eb="2">
      <t>コクド</t>
    </rPh>
    <rPh sb="2" eb="4">
      <t>タロウ</t>
    </rPh>
    <phoneticPr fontId="3"/>
  </si>
  <si>
    <t>交通花子</t>
    <rPh sb="0" eb="2">
      <t>コウツウ</t>
    </rPh>
    <rPh sb="2" eb="4">
      <t>ハナコ</t>
    </rPh>
    <phoneticPr fontId="3"/>
  </si>
  <si>
    <t>人材雇用費、求人情報発信費、研修等経費の交付を受けることにより得られる効果と今後の活用方法</t>
    <rPh sb="0" eb="2">
      <t>ジンザイ</t>
    </rPh>
    <rPh sb="2" eb="5">
      <t>コヨウヒ</t>
    </rPh>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3"/>
  </si>
  <si>
    <t>得られる効果</t>
    <rPh sb="0" eb="1">
      <t>エ</t>
    </rPh>
    <rPh sb="4" eb="6">
      <t>コウカ</t>
    </rPh>
    <phoneticPr fontId="3"/>
  </si>
  <si>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5"/>
  </si>
  <si>
    <t>得られる効果の活用方法</t>
    <rPh sb="0" eb="1">
      <t>エ</t>
    </rPh>
    <rPh sb="4" eb="6">
      <t>コウカ</t>
    </rPh>
    <rPh sb="7" eb="11">
      <t>カツヨウホウホウ</t>
    </rPh>
    <phoneticPr fontId="3"/>
  </si>
  <si>
    <t>今後は～に取り組んでいきたい。</t>
    <rPh sb="0" eb="2">
      <t>コンゴ</t>
    </rPh>
    <rPh sb="5" eb="6">
      <t>ト</t>
    </rPh>
    <rPh sb="7" eb="8">
      <t>ク</t>
    </rPh>
    <phoneticPr fontId="5"/>
  </si>
  <si>
    <t>補助金交付申請に関する担当者</t>
    <rPh sb="0" eb="3">
      <t>ホジョキン</t>
    </rPh>
    <rPh sb="3" eb="5">
      <t>コウフ</t>
    </rPh>
    <rPh sb="5" eb="7">
      <t>シンセイ</t>
    </rPh>
    <rPh sb="8" eb="9">
      <t>カン</t>
    </rPh>
    <rPh sb="11" eb="14">
      <t>タントウシャ</t>
    </rPh>
    <phoneticPr fontId="3"/>
  </si>
  <si>
    <t>郵便物の宛名</t>
    <rPh sb="0" eb="3">
      <t>ユウビンブツ</t>
    </rPh>
    <rPh sb="4" eb="6">
      <t>アテナ</t>
    </rPh>
    <phoneticPr fontId="3"/>
  </si>
  <si>
    <t>国土太郎</t>
    <rPh sb="0" eb="2">
      <t>コクド</t>
    </rPh>
    <rPh sb="2" eb="4">
      <t>タロウ</t>
    </rPh>
    <phoneticPr fontId="5"/>
  </si>
  <si>
    <t>郵便物の送付先住所</t>
    <rPh sb="0" eb="3">
      <t>ユウビンブツ</t>
    </rPh>
    <rPh sb="4" eb="7">
      <t>ソウフサキ</t>
    </rPh>
    <rPh sb="7" eb="9">
      <t>ジュウショ</t>
    </rPh>
    <phoneticPr fontId="3"/>
  </si>
  <si>
    <t>〒100-8918　東京都千代田区霞が関2-1-3</t>
    <phoneticPr fontId="5"/>
  </si>
  <si>
    <t>所属</t>
    <rPh sb="0" eb="2">
      <t>ショゾク</t>
    </rPh>
    <phoneticPr fontId="3"/>
  </si>
  <si>
    <t>氏名ふりがな</t>
    <rPh sb="0" eb="2">
      <t>シメイ</t>
    </rPh>
    <phoneticPr fontId="3"/>
  </si>
  <si>
    <t>電話番号</t>
    <rPh sb="0" eb="4">
      <t>デンワバンゴウ</t>
    </rPh>
    <phoneticPr fontId="3"/>
  </si>
  <si>
    <t>FAX番号</t>
    <rPh sb="3" eb="5">
      <t>バンゴウ</t>
    </rPh>
    <phoneticPr fontId="3"/>
  </si>
  <si>
    <t>e-mail</t>
  </si>
  <si>
    <t>担当者①</t>
    <rPh sb="0" eb="3">
      <t>タントウシャ</t>
    </rPh>
    <phoneticPr fontId="3"/>
  </si>
  <si>
    <t>事務課</t>
    <rPh sb="0" eb="2">
      <t>ジム</t>
    </rPh>
    <rPh sb="2" eb="3">
      <t>カ</t>
    </rPh>
    <phoneticPr fontId="5"/>
  </si>
  <si>
    <t>主任</t>
    <rPh sb="0" eb="2">
      <t>シュニン</t>
    </rPh>
    <phoneticPr fontId="5"/>
  </si>
  <si>
    <t>国土次郎</t>
    <rPh sb="0" eb="2">
      <t>コクド</t>
    </rPh>
    <rPh sb="2" eb="4">
      <t>ジロウ</t>
    </rPh>
    <phoneticPr fontId="5"/>
  </si>
  <si>
    <t>こくどじろう</t>
    <phoneticPr fontId="5"/>
  </si>
  <si>
    <t>080-0000-0000</t>
    <phoneticPr fontId="5"/>
  </si>
  <si>
    <t>kokudoziro@abc</t>
    <phoneticPr fontId="5"/>
  </si>
  <si>
    <t>担当者②</t>
    <rPh sb="0" eb="3">
      <t>タントウシャ</t>
    </rPh>
    <phoneticPr fontId="3"/>
  </si>
  <si>
    <t>事務課</t>
    <rPh sb="0" eb="3">
      <t>ジムカ</t>
    </rPh>
    <phoneticPr fontId="5"/>
  </si>
  <si>
    <t>副主任</t>
    <rPh sb="0" eb="3">
      <t>フクシュニン</t>
    </rPh>
    <phoneticPr fontId="5"/>
  </si>
  <si>
    <t>国土三郎</t>
    <rPh sb="0" eb="2">
      <t>コクド</t>
    </rPh>
    <rPh sb="2" eb="4">
      <t>サブロウ</t>
    </rPh>
    <phoneticPr fontId="5"/>
  </si>
  <si>
    <t>こくどさぶろう</t>
    <phoneticPr fontId="5"/>
  </si>
  <si>
    <t>090-0000-0000</t>
    <phoneticPr fontId="5"/>
  </si>
  <si>
    <t>kokudosaburo@abc</t>
    <phoneticPr fontId="5"/>
  </si>
  <si>
    <t>■請求書関係</t>
    <rPh sb="1" eb="4">
      <t>セイキュウショ</t>
    </rPh>
    <phoneticPr fontId="3"/>
  </si>
  <si>
    <t>本件責任者：</t>
    <rPh sb="0" eb="2">
      <t>ホンケン</t>
    </rPh>
    <rPh sb="2" eb="5">
      <t>セキニンシャ</t>
    </rPh>
    <phoneticPr fontId="3"/>
  </si>
  <si>
    <t>連絡先：</t>
    <rPh sb="0" eb="3">
      <t>レンラクサキ</t>
    </rPh>
    <phoneticPr fontId="3"/>
  </si>
  <si>
    <t>000-0000-0000</t>
    <phoneticPr fontId="5"/>
  </si>
  <si>
    <t>担当者：</t>
    <rPh sb="0" eb="3">
      <t>タントウシャ</t>
    </rPh>
    <phoneticPr fontId="3"/>
  </si>
  <si>
    <t>■検収調書A関係（新規施設支援費）</t>
    <rPh sb="1" eb="3">
      <t>ケンシュウ</t>
    </rPh>
    <rPh sb="3" eb="5">
      <t>チョウショ</t>
    </rPh>
    <rPh sb="6" eb="8">
      <t>カンケイ</t>
    </rPh>
    <rPh sb="9" eb="11">
      <t>シンキ</t>
    </rPh>
    <rPh sb="11" eb="13">
      <t>シセツ</t>
    </rPh>
    <rPh sb="13" eb="15">
      <t>シエン</t>
    </rPh>
    <rPh sb="15" eb="16">
      <t>ヒ</t>
    </rPh>
    <phoneticPr fontId="3"/>
  </si>
  <si>
    <t>購入機器名</t>
    <rPh sb="0" eb="5">
      <t>コウニュウキキメイ</t>
    </rPh>
    <phoneticPr fontId="5"/>
  </si>
  <si>
    <t>設置場所</t>
    <rPh sb="0" eb="4">
      <t>セッチジョウショ</t>
    </rPh>
    <phoneticPr fontId="3"/>
  </si>
  <si>
    <t>納入事業者</t>
    <rPh sb="0" eb="5">
      <t>ノウニュウジギョウシャ</t>
    </rPh>
    <phoneticPr fontId="3"/>
  </si>
  <si>
    <t>①</t>
    <phoneticPr fontId="5"/>
  </si>
  <si>
    <t>　1階（○号室）</t>
    <rPh sb="2" eb="3">
      <t>カイ</t>
    </rPh>
    <rPh sb="5" eb="7">
      <t>ゴウシツ</t>
    </rPh>
    <phoneticPr fontId="3"/>
  </si>
  <si>
    <t>　○○○（株）</t>
  </si>
  <si>
    <t>②</t>
  </si>
  <si>
    <t>　1階（○号室）</t>
    <phoneticPr fontId="3"/>
  </si>
  <si>
    <t>③</t>
  </si>
  <si>
    <t>　○○○（株）</t>
    <rPh sb="4" eb="7">
      <t>カブ</t>
    </rPh>
    <phoneticPr fontId="3"/>
  </si>
  <si>
    <t>④</t>
  </si>
  <si>
    <t>　1階（浴室）</t>
    <rPh sb="4" eb="6">
      <t>ヨクシツ</t>
    </rPh>
    <phoneticPr fontId="3"/>
  </si>
  <si>
    <t>⑤</t>
  </si>
  <si>
    <t>⑥</t>
    <phoneticPr fontId="8"/>
  </si>
  <si>
    <t>⑦</t>
    <phoneticPr fontId="8"/>
  </si>
  <si>
    <t>⑧</t>
    <phoneticPr fontId="8"/>
  </si>
  <si>
    <t>⑨</t>
    <phoneticPr fontId="8"/>
  </si>
  <si>
    <t>⑩</t>
    <phoneticPr fontId="8"/>
  </si>
  <si>
    <t>検収日</t>
    <rPh sb="0" eb="3">
      <t>ケンシュウビ</t>
    </rPh>
    <phoneticPr fontId="3"/>
  </si>
  <si>
    <t>検収員①役職</t>
    <rPh sb="0" eb="2">
      <t>ケンシュウ</t>
    </rPh>
    <rPh sb="2" eb="3">
      <t>イン</t>
    </rPh>
    <rPh sb="4" eb="6">
      <t>ヤクショク</t>
    </rPh>
    <phoneticPr fontId="3"/>
  </si>
  <si>
    <t>施設長</t>
    <rPh sb="0" eb="2">
      <t>シセツ</t>
    </rPh>
    <rPh sb="2" eb="3">
      <t>チョウ</t>
    </rPh>
    <phoneticPr fontId="5"/>
  </si>
  <si>
    <t>検収員①氏名</t>
    <rPh sb="0" eb="2">
      <t>ケンシュウ</t>
    </rPh>
    <rPh sb="2" eb="3">
      <t>イン</t>
    </rPh>
    <rPh sb="4" eb="6">
      <t>シメイ</t>
    </rPh>
    <phoneticPr fontId="3"/>
  </si>
  <si>
    <t>検収員②役職</t>
    <rPh sb="0" eb="2">
      <t>ケンシュウ</t>
    </rPh>
    <rPh sb="2" eb="3">
      <t>イン</t>
    </rPh>
    <rPh sb="4" eb="6">
      <t>ヤクショク</t>
    </rPh>
    <phoneticPr fontId="3"/>
  </si>
  <si>
    <t>副施設長</t>
    <rPh sb="0" eb="4">
      <t>フクシセツチョウ</t>
    </rPh>
    <phoneticPr fontId="5"/>
  </si>
  <si>
    <t>検収員②氏名</t>
    <rPh sb="0" eb="2">
      <t>ケンシュウ</t>
    </rPh>
    <rPh sb="2" eb="3">
      <t>イン</t>
    </rPh>
    <rPh sb="4" eb="6">
      <t>シメイ</t>
    </rPh>
    <phoneticPr fontId="3"/>
  </si>
  <si>
    <t>■検収調書B関係（求人情報発信費：職業情報掲載料等）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3"/>
  </si>
  <si>
    <t>施設長</t>
    <rPh sb="0" eb="3">
      <t>シセツチョウ</t>
    </rPh>
    <phoneticPr fontId="5"/>
  </si>
  <si>
    <t>■検収調書C関係（求人情報発信費：職業紹介手数料）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3"/>
  </si>
  <si>
    <t>導入・増設等の別</t>
    <rPh sb="0" eb="2">
      <t>ドウニュウ</t>
    </rPh>
    <rPh sb="3" eb="5">
      <t>ゾウセツ</t>
    </rPh>
    <rPh sb="5" eb="6">
      <t>トウ</t>
    </rPh>
    <rPh sb="7" eb="8">
      <t>ベツ</t>
    </rPh>
    <phoneticPr fontId="3"/>
  </si>
  <si>
    <t>購入機器名</t>
    <rPh sb="0" eb="5">
      <t>コウニュウキキメイ</t>
    </rPh>
    <phoneticPr fontId="8"/>
  </si>
  <si>
    <t>①</t>
  </si>
  <si>
    <t>（様式第１の２）</t>
    <phoneticPr fontId="3"/>
  </si>
  <si>
    <t>株式会社博報堂プロダクツ　</t>
    <rPh sb="0" eb="7">
      <t>カブシキガイシャハクホウドウ</t>
    </rPh>
    <phoneticPr fontId="3"/>
  </si>
  <si>
    <t xml:space="preserve">代表取締役社長　岸　直彦　殿												</t>
    <phoneticPr fontId="3"/>
  </si>
  <si>
    <t>法人名</t>
    <rPh sb="0" eb="3">
      <t>ホウジンメイ</t>
    </rPh>
    <phoneticPr fontId="3"/>
  </si>
  <si>
    <t>代表者名</t>
    <rPh sb="0" eb="4">
      <t>ダイヒョウシャメイ</t>
    </rPh>
    <phoneticPr fontId="3"/>
  </si>
  <si>
    <t>令和６年度被害者保護増進等事業費補助金
（自動車事故被害者支援体制等整備事業）
補助金交付申請兼実績報告書</t>
    <phoneticPr fontId="3"/>
  </si>
  <si>
    <t>　令和６年度被害者保護増進等事業費補助金（自動車事故被害者支援体制等整備事業）交付規程第４条第２項の規定に基づき、別紙関係書類を添えて交付を申請するとともに、被害者保護増進等事業費補助金にかかる補助対象事業（　　　　）を完了したので、交付規程第１４条の規定に基づき、下記のとおり報告します。</t>
    <phoneticPr fontId="3"/>
  </si>
  <si>
    <t>記</t>
    <rPh sb="0" eb="1">
      <t>キ</t>
    </rPh>
    <phoneticPr fontId="3"/>
  </si>
  <si>
    <t>1.　補助対象事業の種別</t>
    <rPh sb="10" eb="12">
      <t>シュベツ</t>
    </rPh>
    <phoneticPr fontId="3"/>
  </si>
  <si>
    <t>別紙　令和６年度自動車事故被害者支援体制等整備事業</t>
    <rPh sb="0" eb="2">
      <t>ベッシ</t>
    </rPh>
    <phoneticPr fontId="3"/>
  </si>
  <si>
    <t>（自動車事故被害者受入環境整備事業）実施・経費報告書兼収支予算書のとおり</t>
    <phoneticPr fontId="3"/>
  </si>
  <si>
    <t>2.　補助対象事業の内容　　　　</t>
    <rPh sb="7" eb="9">
      <t>ジギョウ</t>
    </rPh>
    <rPh sb="10" eb="12">
      <t>ナイヨウ</t>
    </rPh>
    <phoneticPr fontId="3"/>
  </si>
  <si>
    <t>3.　補助対象経費</t>
    <rPh sb="5" eb="7">
      <t>タイショウ</t>
    </rPh>
    <rPh sb="7" eb="9">
      <t>ケイヒ</t>
    </rPh>
    <phoneticPr fontId="3"/>
  </si>
  <si>
    <t>金</t>
  </si>
  <si>
    <t>円</t>
    <rPh sb="0" eb="1">
      <t>エン</t>
    </rPh>
    <phoneticPr fontId="3"/>
  </si>
  <si>
    <t>4.　補助金交付申請額</t>
    <phoneticPr fontId="3"/>
  </si>
  <si>
    <t>5.　補助金充当予定額</t>
    <phoneticPr fontId="3"/>
  </si>
  <si>
    <t>金</t>
    <phoneticPr fontId="3"/>
  </si>
  <si>
    <t>6.　完了した補助対象事業の概要</t>
    <phoneticPr fontId="3"/>
  </si>
  <si>
    <t>7.　添付書類</t>
    <phoneticPr fontId="3"/>
  </si>
  <si>
    <t>　(1) 申請者の営む主な事業及びその内容</t>
  </si>
  <si>
    <t>　(2) 申請者の資産及び負債に関する事項</t>
  </si>
  <si>
    <t>　(3) 補助対象事業に関する収支予算書</t>
  </si>
  <si>
    <t>　(4) その他博報堂プロダクツが指示する書面等</t>
    <phoneticPr fontId="3"/>
  </si>
  <si>
    <t>（備考）用紙は、日本産業規格Ａ４とし、縦位置とする。</t>
    <phoneticPr fontId="3"/>
  </si>
  <si>
    <t>（別紙）</t>
    <phoneticPr fontId="6"/>
  </si>
  <si>
    <t>令和６年度自動車事故被害者支援体制等整備事業（自動車事故被害者受入環境整備事業）実施・経費報告書兼収支予算書</t>
    <rPh sb="10" eb="13">
      <t>ヒガイシャ</t>
    </rPh>
    <rPh sb="13" eb="15">
      <t>シエン</t>
    </rPh>
    <rPh sb="15" eb="17">
      <t>タイセイ</t>
    </rPh>
    <rPh sb="17" eb="18">
      <t>トウ</t>
    </rPh>
    <rPh sb="18" eb="20">
      <t>セイビ</t>
    </rPh>
    <rPh sb="23" eb="26">
      <t>ジドウシャ</t>
    </rPh>
    <rPh sb="26" eb="28">
      <t>ジコ</t>
    </rPh>
    <rPh sb="28" eb="31">
      <t>ヒガイシャ</t>
    </rPh>
    <rPh sb="31" eb="33">
      <t>ウケイレ</t>
    </rPh>
    <rPh sb="33" eb="35">
      <t>カンキョウ</t>
    </rPh>
    <rPh sb="35" eb="37">
      <t>セイビ</t>
    </rPh>
    <rPh sb="37" eb="39">
      <t>ジギョウ</t>
    </rPh>
    <rPh sb="48" eb="49">
      <t>ケン</t>
    </rPh>
    <rPh sb="51" eb="54">
      <t>ヨサンショ</t>
    </rPh>
    <phoneticPr fontId="7"/>
  </si>
  <si>
    <t>１．実施した補助対象事業の内容</t>
    <rPh sb="2" eb="4">
      <t>ジッシ</t>
    </rPh>
    <rPh sb="6" eb="8">
      <t>ホジョ</t>
    </rPh>
    <rPh sb="8" eb="10">
      <t>タイショウ</t>
    </rPh>
    <rPh sb="10" eb="12">
      <t>ジギョウ</t>
    </rPh>
    <rPh sb="13" eb="15">
      <t>ナイヨウ</t>
    </rPh>
    <phoneticPr fontId="7"/>
  </si>
  <si>
    <t>補助対象経費</t>
    <rPh sb="0" eb="2">
      <t>ホジョ</t>
    </rPh>
    <rPh sb="2" eb="4">
      <t>タイショウ</t>
    </rPh>
    <rPh sb="4" eb="6">
      <t>ケイヒ</t>
    </rPh>
    <phoneticPr fontId="7"/>
  </si>
  <si>
    <t>財源区分</t>
    <rPh sb="0" eb="2">
      <t>ザイゲン</t>
    </rPh>
    <rPh sb="2" eb="4">
      <t>クブン</t>
    </rPh>
    <phoneticPr fontId="7"/>
  </si>
  <si>
    <t>備考</t>
    <rPh sb="0" eb="2">
      <t>ビコウ</t>
    </rPh>
    <phoneticPr fontId="7"/>
  </si>
  <si>
    <t>費目（細目）・実施内容</t>
    <rPh sb="0" eb="1">
      <t>ヒ</t>
    </rPh>
    <rPh sb="1" eb="2">
      <t>メ</t>
    </rPh>
    <rPh sb="3" eb="5">
      <t>サイモク</t>
    </rPh>
    <rPh sb="7" eb="9">
      <t>ジッシ</t>
    </rPh>
    <rPh sb="9" eb="11">
      <t>ナイヨウ</t>
    </rPh>
    <phoneticPr fontId="7"/>
  </si>
  <si>
    <t>金額</t>
    <rPh sb="0" eb="2">
      <t>キンガク</t>
    </rPh>
    <phoneticPr fontId="7"/>
  </si>
  <si>
    <t>積算内訳</t>
    <rPh sb="0" eb="2">
      <t>セキサン</t>
    </rPh>
    <rPh sb="2" eb="4">
      <t>ウチワケ</t>
    </rPh>
    <phoneticPr fontId="7"/>
  </si>
  <si>
    <t>補助金申請額</t>
    <rPh sb="0" eb="3">
      <t>ホジョキン</t>
    </rPh>
    <rPh sb="3" eb="5">
      <t>シンセイ</t>
    </rPh>
    <rPh sb="5" eb="6">
      <t>ガク</t>
    </rPh>
    <phoneticPr fontId="7"/>
  </si>
  <si>
    <t>自己負担額</t>
    <rPh sb="0" eb="2">
      <t>ジコ</t>
    </rPh>
    <rPh sb="2" eb="4">
      <t>フタン</t>
    </rPh>
    <rPh sb="4" eb="5">
      <t>ガク</t>
    </rPh>
    <phoneticPr fontId="7"/>
  </si>
  <si>
    <t>その他の収入</t>
    <rPh sb="2" eb="3">
      <t>タ</t>
    </rPh>
    <rPh sb="4" eb="6">
      <t>シュウニュウ</t>
    </rPh>
    <phoneticPr fontId="7"/>
  </si>
  <si>
    <t>(１)人材雇用費</t>
    <rPh sb="3" eb="5">
      <t>ジンザイ</t>
    </rPh>
    <rPh sb="5" eb="8">
      <t>コヨウヒ</t>
    </rPh>
    <phoneticPr fontId="5"/>
  </si>
  <si>
    <t>人材雇用費補助申請額算出書参照</t>
    <rPh sb="13" eb="15">
      <t>サンショウ</t>
    </rPh>
    <phoneticPr fontId="5"/>
  </si>
  <si>
    <t>対象職員数:</t>
    <rPh sb="0" eb="2">
      <t>タイショウ</t>
    </rPh>
    <rPh sb="2" eb="5">
      <t>ショクインスウ</t>
    </rPh>
    <phoneticPr fontId="5"/>
  </si>
  <si>
    <t>(２)新規施設支援費</t>
    <rPh sb="3" eb="5">
      <t>シンキ</t>
    </rPh>
    <phoneticPr fontId="5"/>
  </si>
  <si>
    <t>納品日</t>
    <rPh sb="0" eb="3">
      <t>ノウヒンビ</t>
    </rPh>
    <phoneticPr fontId="5"/>
  </si>
  <si>
    <t>その他</t>
    <rPh sb="2" eb="3">
      <t>タ</t>
    </rPh>
    <phoneticPr fontId="3"/>
  </si>
  <si>
    <t>(３)求人情報発信費</t>
    <rPh sb="3" eb="5">
      <t>キュウジン</t>
    </rPh>
    <rPh sb="5" eb="7">
      <t>ジョウホウ</t>
    </rPh>
    <rPh sb="7" eb="9">
      <t>ハッシン</t>
    </rPh>
    <rPh sb="9" eb="10">
      <t>ヒ</t>
    </rPh>
    <phoneticPr fontId="5"/>
  </si>
  <si>
    <t>イ　就職情報掲載料、新聞広告、パンフレット作成等</t>
    <phoneticPr fontId="5"/>
  </si>
  <si>
    <t>実施期間</t>
    <rPh sb="0" eb="2">
      <t>ジッシ</t>
    </rPh>
    <rPh sb="2" eb="4">
      <t>キカン</t>
    </rPh>
    <phoneticPr fontId="5"/>
  </si>
  <si>
    <t>ロ　職業紹介手数料</t>
    <rPh sb="2" eb="6">
      <t>ショクギョウショウカイ</t>
    </rPh>
    <rPh sb="6" eb="9">
      <t>テスウリョウ</t>
    </rPh>
    <phoneticPr fontId="5"/>
  </si>
  <si>
    <t>雇用開始日</t>
    <rPh sb="0" eb="4">
      <t>コヨウカイシ</t>
    </rPh>
    <rPh sb="4" eb="5">
      <t>ビ</t>
    </rPh>
    <phoneticPr fontId="5"/>
  </si>
  <si>
    <t>(４)研修等経費</t>
    <rPh sb="3" eb="6">
      <t>ケンシュウトウ</t>
    </rPh>
    <rPh sb="6" eb="8">
      <t>ケイヒ</t>
    </rPh>
    <phoneticPr fontId="5"/>
  </si>
  <si>
    <t>イ　研修等に参加する場合</t>
    <rPh sb="2" eb="5">
      <t>ケンシュウトウ</t>
    </rPh>
    <rPh sb="6" eb="8">
      <t>サンカ</t>
    </rPh>
    <rPh sb="10" eb="12">
      <t>バアイ</t>
    </rPh>
    <phoneticPr fontId="5"/>
  </si>
  <si>
    <t>開催場所</t>
    <rPh sb="0" eb="2">
      <t>カイサイ</t>
    </rPh>
    <rPh sb="2" eb="4">
      <t>バショ</t>
    </rPh>
    <phoneticPr fontId="5"/>
  </si>
  <si>
    <t>旅費</t>
    <rPh sb="0" eb="2">
      <t>リョヒ</t>
    </rPh>
    <phoneticPr fontId="5"/>
  </si>
  <si>
    <t>参加費等</t>
    <rPh sb="0" eb="3">
      <t>サンカヒ</t>
    </rPh>
    <rPh sb="3" eb="4">
      <t>トウ</t>
    </rPh>
    <phoneticPr fontId="5"/>
  </si>
  <si>
    <t>会議費</t>
    <rPh sb="0" eb="3">
      <t>カイギヒ</t>
    </rPh>
    <phoneticPr fontId="5"/>
  </si>
  <si>
    <t>旅費・諸謝金</t>
    <rPh sb="0" eb="2">
      <t>リョヒ</t>
    </rPh>
    <rPh sb="3" eb="4">
      <t>ショ</t>
    </rPh>
    <rPh sb="4" eb="6">
      <t>シャキン</t>
    </rPh>
    <phoneticPr fontId="5"/>
  </si>
  <si>
    <t>合　　　計</t>
    <rPh sb="0" eb="1">
      <t>ゴウ</t>
    </rPh>
    <rPh sb="4" eb="5">
      <t>ケイ</t>
    </rPh>
    <phoneticPr fontId="3"/>
  </si>
  <si>
    <t>２.申請日時点における入所者の状況（受入れ見込みを含む）</t>
    <rPh sb="2" eb="7">
      <t>シンセイビジテン</t>
    </rPh>
    <rPh sb="11" eb="13">
      <t>ニュウショ</t>
    </rPh>
    <rPh sb="13" eb="14">
      <t>シャ</t>
    </rPh>
    <rPh sb="15" eb="17">
      <t>ジョウキョウ</t>
    </rPh>
    <rPh sb="18" eb="19">
      <t>ウ</t>
    </rPh>
    <rPh sb="19" eb="20">
      <t>イ</t>
    </rPh>
    <rPh sb="21" eb="23">
      <t>ミコ</t>
    </rPh>
    <rPh sb="25" eb="26">
      <t>フク</t>
    </rPh>
    <phoneticPr fontId="7"/>
  </si>
  <si>
    <t>定員</t>
    <rPh sb="0" eb="2">
      <t>テイイン</t>
    </rPh>
    <phoneticPr fontId="7"/>
  </si>
  <si>
    <t>名</t>
    <rPh sb="0" eb="1">
      <t>メイ</t>
    </rPh>
    <phoneticPr fontId="7"/>
  </si>
  <si>
    <t>入居者数</t>
    <rPh sb="0" eb="3">
      <t>ニュウキョシャ</t>
    </rPh>
    <rPh sb="3" eb="4">
      <t>スウ</t>
    </rPh>
    <phoneticPr fontId="7"/>
  </si>
  <si>
    <t>うち申請日時点における自動車事故被害者※の数</t>
    <rPh sb="2" eb="5">
      <t>シンセイビ</t>
    </rPh>
    <rPh sb="5" eb="7">
      <t>ジテン</t>
    </rPh>
    <rPh sb="11" eb="14">
      <t>ジドウシャ</t>
    </rPh>
    <rPh sb="14" eb="16">
      <t>ジコ</t>
    </rPh>
    <rPh sb="16" eb="19">
      <t>ヒガイシャ</t>
    </rPh>
    <rPh sb="21" eb="22">
      <t>スウ</t>
    </rPh>
    <phoneticPr fontId="7"/>
  </si>
  <si>
    <t>今後の自動車事故被害者※の受入れ見込み数</t>
    <rPh sb="19" eb="20">
      <t>スウ</t>
    </rPh>
    <phoneticPr fontId="7"/>
  </si>
  <si>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7"/>
  </si>
  <si>
    <t>３.新規施設支援費により導入した介護器具・用具等の導入（増設）理由及び効果</t>
    <rPh sb="2" eb="9">
      <t>シンキシセツシエンヒ</t>
    </rPh>
    <rPh sb="12" eb="14">
      <t>ドウニュウ</t>
    </rPh>
    <rPh sb="16" eb="18">
      <t>カイゴ</t>
    </rPh>
    <rPh sb="18" eb="20">
      <t>キグ</t>
    </rPh>
    <rPh sb="21" eb="23">
      <t>ヨウグ</t>
    </rPh>
    <rPh sb="23" eb="24">
      <t>トウ</t>
    </rPh>
    <rPh sb="25" eb="27">
      <t>ドウニュウ</t>
    </rPh>
    <rPh sb="28" eb="30">
      <t>ゾウセツ</t>
    </rPh>
    <rPh sb="31" eb="33">
      <t>リユウ</t>
    </rPh>
    <rPh sb="33" eb="34">
      <t>オヨ</t>
    </rPh>
    <rPh sb="35" eb="37">
      <t>コウカ</t>
    </rPh>
    <phoneticPr fontId="7"/>
  </si>
  <si>
    <t>介護器具・用具等の名称</t>
    <rPh sb="0" eb="2">
      <t>カイゴ</t>
    </rPh>
    <rPh sb="2" eb="4">
      <t>キグ</t>
    </rPh>
    <rPh sb="5" eb="7">
      <t>ヨウグ</t>
    </rPh>
    <rPh sb="7" eb="8">
      <t>トウ</t>
    </rPh>
    <rPh sb="9" eb="11">
      <t>メイショウ</t>
    </rPh>
    <phoneticPr fontId="7"/>
  </si>
  <si>
    <t>導入（増設）理由及び使用方法</t>
    <rPh sb="0" eb="2">
      <t>ドウニュウ</t>
    </rPh>
    <rPh sb="3" eb="5">
      <t>ゾウセツ</t>
    </rPh>
    <rPh sb="6" eb="8">
      <t>リユウ</t>
    </rPh>
    <rPh sb="8" eb="9">
      <t>オヨ</t>
    </rPh>
    <rPh sb="10" eb="12">
      <t>シヨウ</t>
    </rPh>
    <rPh sb="12" eb="14">
      <t>ホウホウ</t>
    </rPh>
    <phoneticPr fontId="7"/>
  </si>
  <si>
    <t>導入・増設等の別</t>
    <rPh sb="0" eb="2">
      <t>ドウニュウ</t>
    </rPh>
    <rPh sb="3" eb="5">
      <t>ゾウセツ</t>
    </rPh>
    <rPh sb="5" eb="6">
      <t>トウ</t>
    </rPh>
    <rPh sb="7" eb="8">
      <t>ベツ</t>
    </rPh>
    <phoneticPr fontId="7"/>
  </si>
  <si>
    <t>理由・効果</t>
    <rPh sb="0" eb="2">
      <t>リユウ</t>
    </rPh>
    <rPh sb="3" eb="5">
      <t>コウカ</t>
    </rPh>
    <phoneticPr fontId="7"/>
  </si>
  <si>
    <t>４.人材雇用費、求人情報発信費、研修等経費の交付を受けることにより得られた効果と今後の活用方法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7"/>
  </si>
  <si>
    <t>得られた効果</t>
    <rPh sb="0" eb="1">
      <t>エ</t>
    </rPh>
    <rPh sb="4" eb="6">
      <t>コウカ</t>
    </rPh>
    <phoneticPr fontId="7"/>
  </si>
  <si>
    <t>得られた効果の活用方法</t>
    <rPh sb="0" eb="1">
      <t>エ</t>
    </rPh>
    <rPh sb="4" eb="6">
      <t>コウカ</t>
    </rPh>
    <rPh sb="7" eb="11">
      <t>カツヨウホウホウ</t>
    </rPh>
    <phoneticPr fontId="7"/>
  </si>
  <si>
    <t>５.補助対象事業に関する収支計算書</t>
    <rPh sb="2" eb="4">
      <t>ホジョ</t>
    </rPh>
    <rPh sb="4" eb="6">
      <t>タイショウ</t>
    </rPh>
    <rPh sb="6" eb="8">
      <t>ジギョウ</t>
    </rPh>
    <rPh sb="9" eb="10">
      <t>カン</t>
    </rPh>
    <rPh sb="12" eb="14">
      <t>シュウシ</t>
    </rPh>
    <rPh sb="14" eb="17">
      <t>ケイサンショ</t>
    </rPh>
    <phoneticPr fontId="7"/>
  </si>
  <si>
    <t>収入の部</t>
    <rPh sb="0" eb="2">
      <t>シュウニュウ</t>
    </rPh>
    <rPh sb="3" eb="4">
      <t>ブ</t>
    </rPh>
    <phoneticPr fontId="7"/>
  </si>
  <si>
    <t>支出の部</t>
    <rPh sb="0" eb="2">
      <t>シシュツ</t>
    </rPh>
    <rPh sb="3" eb="4">
      <t>ブ</t>
    </rPh>
    <phoneticPr fontId="7"/>
  </si>
  <si>
    <t>収支差額(A)-(B)</t>
    <rPh sb="0" eb="2">
      <t>シュウシ</t>
    </rPh>
    <rPh sb="2" eb="4">
      <t>サガク</t>
    </rPh>
    <phoneticPr fontId="7"/>
  </si>
  <si>
    <t>科目</t>
    <rPh sb="0" eb="2">
      <t>カモク</t>
    </rPh>
    <phoneticPr fontId="7"/>
  </si>
  <si>
    <t>予算額</t>
    <rPh sb="0" eb="3">
      <t>ヨサンガク</t>
    </rPh>
    <phoneticPr fontId="7"/>
  </si>
  <si>
    <t>新設等支援費</t>
    <rPh sb="0" eb="2">
      <t>シンセツ</t>
    </rPh>
    <rPh sb="2" eb="3">
      <t>トウ</t>
    </rPh>
    <rPh sb="3" eb="6">
      <t>シエンピ</t>
    </rPh>
    <phoneticPr fontId="7"/>
  </si>
  <si>
    <t>自動車事故対策費補助金</t>
    <rPh sb="0" eb="3">
      <t>ジドウシャ</t>
    </rPh>
    <rPh sb="3" eb="5">
      <t>ジコ</t>
    </rPh>
    <rPh sb="5" eb="8">
      <t>タイサクヒ</t>
    </rPh>
    <rPh sb="8" eb="11">
      <t>ホジョキン</t>
    </rPh>
    <phoneticPr fontId="7"/>
  </si>
  <si>
    <t>人材雇用費</t>
    <rPh sb="0" eb="5">
      <t>ジンザイコヨウヒ</t>
    </rPh>
    <phoneticPr fontId="7"/>
  </si>
  <si>
    <t>自己負担額</t>
    <rPh sb="0" eb="2">
      <t>ジコ</t>
    </rPh>
    <rPh sb="2" eb="5">
      <t>フタンガク</t>
    </rPh>
    <phoneticPr fontId="7"/>
  </si>
  <si>
    <t>新規施設支援費</t>
    <rPh sb="0" eb="7">
      <t>シンキシセツシエンヒ</t>
    </rPh>
    <phoneticPr fontId="7"/>
  </si>
  <si>
    <t>その他</t>
    <rPh sb="2" eb="3">
      <t>タ</t>
    </rPh>
    <phoneticPr fontId="7"/>
  </si>
  <si>
    <t>求人情報発信費</t>
    <rPh sb="0" eb="7">
      <t>キュウジンジョウホウハッシンヒ</t>
    </rPh>
    <phoneticPr fontId="7"/>
  </si>
  <si>
    <t>研修等経費</t>
    <rPh sb="0" eb="5">
      <t>ケンシュウトウケイヒ</t>
    </rPh>
    <phoneticPr fontId="7"/>
  </si>
  <si>
    <t>継続経費</t>
    <rPh sb="0" eb="2">
      <t>ケイゾク</t>
    </rPh>
    <rPh sb="2" eb="4">
      <t>ケイヒ</t>
    </rPh>
    <phoneticPr fontId="7"/>
  </si>
  <si>
    <t>収入合計（A)</t>
    <rPh sb="0" eb="2">
      <t>シュウニュウ</t>
    </rPh>
    <rPh sb="2" eb="4">
      <t>ゴウケイ</t>
    </rPh>
    <phoneticPr fontId="7"/>
  </si>
  <si>
    <t>支出合計（B)</t>
    <rPh sb="0" eb="2">
      <t>シシュツ</t>
    </rPh>
    <rPh sb="2" eb="4">
      <t>ゴウケイ</t>
    </rPh>
    <phoneticPr fontId="7"/>
  </si>
  <si>
    <t>６．補助金交付申請に関する担当者</t>
    <rPh sb="2" eb="5">
      <t>ホジョキン</t>
    </rPh>
    <rPh sb="5" eb="7">
      <t>コウフ</t>
    </rPh>
    <rPh sb="7" eb="9">
      <t>シンセイ</t>
    </rPh>
    <rPh sb="10" eb="11">
      <t>カン</t>
    </rPh>
    <rPh sb="13" eb="16">
      <t>タントウシャ</t>
    </rPh>
    <phoneticPr fontId="7"/>
  </si>
  <si>
    <t>郵便物の宛名</t>
    <rPh sb="0" eb="3">
      <t>ユウビンブツ</t>
    </rPh>
    <rPh sb="4" eb="6">
      <t>アテナ</t>
    </rPh>
    <phoneticPr fontId="7"/>
  </si>
  <si>
    <t>郵便物の送付先住所</t>
    <rPh sb="0" eb="3">
      <t>ユウビンブツ</t>
    </rPh>
    <rPh sb="4" eb="7">
      <t>ソウフサキ</t>
    </rPh>
    <rPh sb="7" eb="9">
      <t>ジュウショ</t>
    </rPh>
    <phoneticPr fontId="7"/>
  </si>
  <si>
    <t>所属</t>
    <rPh sb="0" eb="2">
      <t>ショゾク</t>
    </rPh>
    <phoneticPr fontId="7"/>
  </si>
  <si>
    <t>役職</t>
    <rPh sb="0" eb="2">
      <t>ヤクショク</t>
    </rPh>
    <phoneticPr fontId="7"/>
  </si>
  <si>
    <t>氏名</t>
    <rPh sb="0" eb="2">
      <t>シメイ</t>
    </rPh>
    <phoneticPr fontId="7"/>
  </si>
  <si>
    <t>氏名ふりがな</t>
    <rPh sb="0" eb="2">
      <t>シメイ</t>
    </rPh>
    <phoneticPr fontId="7"/>
  </si>
  <si>
    <t>電話番号</t>
    <rPh sb="0" eb="4">
      <t>デンワバンゴウ</t>
    </rPh>
    <phoneticPr fontId="7"/>
  </si>
  <si>
    <t>FAX番号</t>
    <rPh sb="3" eb="5">
      <t>バンゴウ</t>
    </rPh>
    <phoneticPr fontId="7"/>
  </si>
  <si>
    <t>e-mail</t>
    <phoneticPr fontId="7"/>
  </si>
  <si>
    <t>担当者①</t>
    <rPh sb="0" eb="3">
      <t>タントウシャ</t>
    </rPh>
    <phoneticPr fontId="7"/>
  </si>
  <si>
    <t>担当者②</t>
    <rPh sb="0" eb="3">
      <t>タントウシャ</t>
    </rPh>
    <phoneticPr fontId="7"/>
  </si>
  <si>
    <t>令和　年　月　日</t>
  </si>
  <si>
    <t>株式会社博報堂プロダクツ　殿</t>
    <rPh sb="0" eb="7">
      <t>カブシキガイシャハクホウドウ</t>
    </rPh>
    <phoneticPr fontId="3"/>
  </si>
  <si>
    <t>申請者</t>
  </si>
  <si>
    <t>被害者保護増進等事業費補助金請求書</t>
    <phoneticPr fontId="3"/>
  </si>
  <si>
    <t>　令和６年度被害者保護増進等事業費補助金に係る補助対象事業(自動車事故被害者支援体制等整備事業(自動車事故被害者受入環境整備事業))については、交付決定及び額の確定に基づき、下記のとおり支払を請求いたします。</t>
  </si>
  <si>
    <t>記</t>
  </si>
  <si>
    <t>　　　1.　請　求　額</t>
  </si>
  <si>
    <t>　　　2.　受　取　人</t>
  </si>
  <si>
    <t>住所</t>
  </si>
  <si>
    <t>　　　 （口座名義人）</t>
  </si>
  <si>
    <t>氏名</t>
  </si>
  <si>
    <t>　　　3.　振込先金融機関及び支店名</t>
  </si>
  <si>
    <t>　　　4.　預金種別</t>
  </si>
  <si>
    <t>　　　5.  口座番号</t>
  </si>
  <si>
    <t>本件責任者：</t>
  </si>
  <si>
    <t>７．添付書類（４）その他博報堂プロダクツが指示する書面等</t>
    <rPh sb="2" eb="4">
      <t>テンプ</t>
    </rPh>
    <rPh sb="4" eb="6">
      <t>ショルイ</t>
    </rPh>
    <rPh sb="11" eb="12">
      <t>タ</t>
    </rPh>
    <rPh sb="12" eb="15">
      <t>ハクホウドウ</t>
    </rPh>
    <rPh sb="21" eb="23">
      <t>シジ</t>
    </rPh>
    <rPh sb="25" eb="27">
      <t>ショメン</t>
    </rPh>
    <rPh sb="27" eb="28">
      <t>トウ</t>
    </rPh>
    <phoneticPr fontId="3"/>
  </si>
  <si>
    <t>　（実施細目　第３条　新規施設支援費　関係）</t>
    <rPh sb="2" eb="4">
      <t>ジッシ</t>
    </rPh>
    <rPh sb="4" eb="6">
      <t>サイモク</t>
    </rPh>
    <rPh sb="7" eb="8">
      <t>ダイ</t>
    </rPh>
    <rPh sb="9" eb="10">
      <t>ジョウ</t>
    </rPh>
    <rPh sb="11" eb="13">
      <t>シンキ</t>
    </rPh>
    <rPh sb="13" eb="15">
      <t>シセツ</t>
    </rPh>
    <rPh sb="15" eb="17">
      <t>シエン</t>
    </rPh>
    <rPh sb="17" eb="18">
      <t>ヒ</t>
    </rPh>
    <rPh sb="19" eb="21">
      <t>カンケイ</t>
    </rPh>
    <phoneticPr fontId="3"/>
  </si>
  <si>
    <t>検　収　調　書</t>
    <rPh sb="0" eb="1">
      <t>ケン</t>
    </rPh>
    <rPh sb="2" eb="3">
      <t>オサム</t>
    </rPh>
    <rPh sb="4" eb="5">
      <t>チョウ</t>
    </rPh>
    <rPh sb="6" eb="7">
      <t>ショ</t>
    </rPh>
    <phoneticPr fontId="3"/>
  </si>
  <si>
    <t>NO</t>
  </si>
  <si>
    <t>１．品名、規格、数量</t>
    <rPh sb="2" eb="4">
      <t>ヒンメイ</t>
    </rPh>
    <rPh sb="5" eb="7">
      <t>キカク</t>
    </rPh>
    <rPh sb="8" eb="10">
      <t>スウリョウ</t>
    </rPh>
    <phoneticPr fontId="3"/>
  </si>
  <si>
    <t>税込額</t>
    <rPh sb="0" eb="2">
      <t>ゼイコ</t>
    </rPh>
    <rPh sb="2" eb="3">
      <t>ガク</t>
    </rPh>
    <phoneticPr fontId="3"/>
  </si>
  <si>
    <t>2.購入金額</t>
    <rPh sb="2" eb="4">
      <t>コウニュウ</t>
    </rPh>
    <rPh sb="4" eb="6">
      <t>キンガク</t>
    </rPh>
    <phoneticPr fontId="3"/>
  </si>
  <si>
    <t>（うち、消費税</t>
    <rPh sb="4" eb="7">
      <t>ショウヒゼイ</t>
    </rPh>
    <phoneticPr fontId="3"/>
  </si>
  <si>
    <t>3.納入年月日</t>
    <rPh sb="2" eb="4">
      <t>ノウニュウ</t>
    </rPh>
    <rPh sb="4" eb="7">
      <t>ネンガッピ</t>
    </rPh>
    <phoneticPr fontId="3"/>
  </si>
  <si>
    <t>4.設置（納入）場所</t>
    <rPh sb="2" eb="4">
      <t>セッチ</t>
    </rPh>
    <rPh sb="5" eb="7">
      <t>ノウニュウ</t>
    </rPh>
    <rPh sb="8" eb="10">
      <t>バショ</t>
    </rPh>
    <phoneticPr fontId="3"/>
  </si>
  <si>
    <t>5.納入事業者</t>
    <rPh sb="2" eb="4">
      <t>ノウニュウ</t>
    </rPh>
    <rPh sb="4" eb="7">
      <t>ジギョウシャ</t>
    </rPh>
    <phoneticPr fontId="3"/>
  </si>
  <si>
    <t>6.検収成績</t>
    <rPh sb="2" eb="4">
      <t>ケンシュウ</t>
    </rPh>
    <rPh sb="4" eb="6">
      <t>セイセキ</t>
    </rPh>
    <phoneticPr fontId="3"/>
  </si>
  <si>
    <t>合　　　格</t>
    <rPh sb="0" eb="1">
      <t>ゴウ</t>
    </rPh>
    <rPh sb="4" eb="5">
      <t>カク</t>
    </rPh>
    <phoneticPr fontId="3"/>
  </si>
  <si>
    <t>上記の物件について正に検収しました。</t>
    <rPh sb="0" eb="2">
      <t>ジョウキ</t>
    </rPh>
    <rPh sb="3" eb="5">
      <t>ブッケン</t>
    </rPh>
    <rPh sb="9" eb="10">
      <t>マサ</t>
    </rPh>
    <rPh sb="11" eb="13">
      <t>ケンシュウ</t>
    </rPh>
    <phoneticPr fontId="3"/>
  </si>
  <si>
    <t>（検収日）</t>
    <rPh sb="1" eb="4">
      <t>ケンシュウビ</t>
    </rPh>
    <phoneticPr fontId="3"/>
  </si>
  <si>
    <t>検収者氏名</t>
    <rPh sb="0" eb="2">
      <t>ケンシュウ</t>
    </rPh>
    <rPh sb="2" eb="3">
      <t>シャ</t>
    </rPh>
    <rPh sb="3" eb="5">
      <t>シメイ</t>
    </rPh>
    <phoneticPr fontId="3"/>
  </si>
  <si>
    <t>（役職）</t>
    <rPh sb="1" eb="3">
      <t>ヤクショク</t>
    </rPh>
    <phoneticPr fontId="3"/>
  </si>
  <si>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</si>
  <si>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</si>
  <si>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3"/>
  </si>
  <si>
    <t>　（実施細目　第３条　求人情報発信費　関係）</t>
    <rPh sb="2" eb="4">
      <t>ジッシ</t>
    </rPh>
    <rPh sb="4" eb="6">
      <t>サイモク</t>
    </rPh>
    <rPh sb="7" eb="8">
      <t>ダイ</t>
    </rPh>
    <rPh sb="9" eb="10">
      <t>ジョウ</t>
    </rPh>
    <rPh sb="11" eb="13">
      <t>キュウジン</t>
    </rPh>
    <rPh sb="13" eb="15">
      <t>ジョウホウ</t>
    </rPh>
    <rPh sb="15" eb="17">
      <t>ハッシン</t>
    </rPh>
    <rPh sb="17" eb="18">
      <t>ヒ</t>
    </rPh>
    <rPh sb="19" eb="21">
      <t>カンケイ</t>
    </rPh>
    <phoneticPr fontId="3"/>
  </si>
  <si>
    <t>１．掲載内容、数量</t>
    <rPh sb="2" eb="4">
      <t>ケイサイ</t>
    </rPh>
    <rPh sb="4" eb="6">
      <t>ナイヨウ</t>
    </rPh>
    <rPh sb="7" eb="9">
      <t>スウリョウ</t>
    </rPh>
    <phoneticPr fontId="3"/>
  </si>
  <si>
    <t>4.サイトURL及び成果物の名称</t>
    <rPh sb="8" eb="9">
      <t>オヨ</t>
    </rPh>
    <rPh sb="10" eb="13">
      <t>セイカブツ</t>
    </rPh>
    <rPh sb="14" eb="16">
      <t>メイショウ</t>
    </rPh>
    <phoneticPr fontId="3"/>
  </si>
  <si>
    <t>5.運営会社名</t>
    <phoneticPr fontId="3"/>
  </si>
  <si>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9"/>
  </si>
  <si>
    <t>１．対象職員名、雇用形態</t>
    <rPh sb="2" eb="7">
      <t>タイショウショクインメイ</t>
    </rPh>
    <rPh sb="8" eb="12">
      <t>コヨウケイタイ</t>
    </rPh>
    <phoneticPr fontId="3"/>
  </si>
  <si>
    <t>4.紹介会社名</t>
    <rPh sb="2" eb="4">
      <t>ショウカイ</t>
    </rPh>
    <rPh sb="4" eb="6">
      <t>ガイシャ</t>
    </rPh>
    <phoneticPr fontId="3"/>
  </si>
  <si>
    <t>5.検収成績</t>
    <rPh sb="2" eb="4">
      <t>ケンシュウ</t>
    </rPh>
    <rPh sb="4" eb="6">
      <t>セイセキ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</si>
</sst>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0.0%"/>
    <numFmt numFmtId="178" formatCode="gyy\.m\.d"/>
    <numFmt numFmtId="179" formatCode="gggyy&quot;年&quot;m&quot;月&quot;"/>
    <numFmt numFmtId="180" formatCode="#,##0&quot;円&quot;"/>
    <numFmt numFmtId="181" formatCode="gggyy&quot;年&quot;m&quot;月&quot;d&quot;日&quot;"/>
    <numFmt numFmtId="182" formatCode="[$-411]ggge&quot;年&quot;m&quot;月&quot;d&quot;日&quot;;\-;\-;@"/>
    <numFmt numFmtId="183" formatCode="&quot;¥&quot;#,##0_);[Red]\(&quot;¥&quot;#,##0\)"/>
    <numFmt numFmtId="184" formatCode="#,##0&quot;円）&quot;"/>
    <numFmt numFmtId="185" formatCode="[$-411]ggge&quot;年&quot;m&quot;月&quot;d&quot;日&quot;;@"/>
    <numFmt numFmtId="186" formatCode="#,###&quot;円&quot;"/>
    <numFmt numFmtId="187" formatCode="[$-411]ggge&quot;年&quot;m&quot;月&quot;"/>
    <numFmt numFmtId="188" formatCode="&quot;¥&quot;#,##0.0_);[Red]\(&quot;¥&quot;#,##0.0\)"/>
    <numFmt numFmtId="189" formatCode="[$-800411]ggge&quot;年&quot;m&quot;月&quot;d&quot;日&quot;;@"/>
    <numFmt numFmtId="190" formatCode="\ 0;\-0;"/>
    <numFmt numFmtId="191" formatCode="[&lt;=999]000;[&lt;=9999]000\-00;000\-0000"/>
  </numFmts>
  <fonts count="43">
    <font>
      <sz val="11"/>
      <color theme="1"/>
      <name val="ＭＳ Ｐゴシック"/>
      <family val="3"/>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2"/>
      <color theme="0" tint="-0.34998626667073579"/>
      <name val="游ゴシック"/>
      <family val="3"/>
      <charset val="128"/>
    </font>
    <font>
      <sz val="6"/>
      <name val="游ゴシック"/>
      <family val="3"/>
      <charset val="128"/>
    </font>
    <font>
      <sz val="7"/>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9"/>
      <color indexed="81"/>
      <name val="游ゴシック"/>
      <family val="3"/>
      <charset val="128"/>
    </font>
    <font>
      <b/>
      <sz val="9"/>
      <color theme="1"/>
      <name val="游ゴシック"/>
      <family val="3"/>
      <charset val="128"/>
    </font>
    <font>
      <b/>
      <sz val="11"/>
      <name val="游ゴシック"/>
      <family val="3"/>
      <charset val="128"/>
    </font>
    <font>
      <i/>
      <sz val="11"/>
      <name val="游ゴシック"/>
      <family val="3"/>
      <charset val="128"/>
    </font>
    <font>
      <i/>
      <sz val="8"/>
      <name val="游ゴシック"/>
      <family val="3"/>
      <charset val="128"/>
    </font>
    <font>
      <sz val="12"/>
      <color theme="1"/>
      <name val="游ゴシック"/>
      <family val="3"/>
      <charset val="128"/>
    </font>
    <font>
      <u val="double"/>
      <sz val="9"/>
      <color theme="1"/>
      <name val="游ゴシック"/>
      <family val="3"/>
      <charset val="128"/>
    </font>
    <font>
      <b/>
      <u val="doubleAccounting"/>
      <sz val="10"/>
      <name val="游ゴシック"/>
      <family val="3"/>
      <charset val="128"/>
    </font>
    <font>
      <i/>
      <sz val="9"/>
      <color theme="1"/>
      <name val="游ゴシック"/>
      <family val="3"/>
      <charset val="128"/>
    </font>
    <font>
      <sz val="6"/>
      <color theme="1"/>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xf numFmtId="0" fontId="11" fillId="0" borderId="0" applyNumberFormat="0" applyFill="0" applyBorder="0" applyAlignment="0" applyProtection="0">
      <alignment vertical="center"/>
    </xf>
  </cellStyleXfs>
  <cellXfs count="840">
    <xf numFmtId="0" fontId="0" fillId="0" borderId="0" xfId="0">
      <alignment vertical="center"/>
    </xf>
    <xf numFmtId="0" fontId="13" fillId="0" borderId="0" xfId="0" applyFont="1">
      <alignment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5" fillId="0" borderId="0" xfId="0" applyFont="1">
      <alignment vertical="center"/>
    </xf>
    <xf numFmtId="0" fontId="17" fillId="0" borderId="71" xfId="0" applyFont="1" applyBorder="1" applyAlignment="1">
      <alignment vertical="center" shrinkToFit="1"/>
    </xf>
    <xf numFmtId="0" fontId="17" fillId="0" borderId="79" xfId="0" applyFont="1" applyBorder="1" applyAlignment="1">
      <alignment vertical="center" shrinkToFit="1"/>
    </xf>
    <xf numFmtId="0" fontId="17" fillId="0" borderId="77" xfId="0" applyFont="1" applyBorder="1" applyAlignment="1">
      <alignment vertical="center" shrinkToFit="1"/>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42" fontId="13" fillId="0" borderId="0" xfId="0" applyNumberFormat="1" applyFont="1">
      <alignment vertical="center"/>
    </xf>
    <xf numFmtId="0" fontId="20"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lignment vertical="center"/>
    </xf>
    <xf numFmtId="0" fontId="20" fillId="0" borderId="1" xfId="0" applyFont="1" applyBorder="1">
      <alignment vertical="center"/>
    </xf>
    <xf numFmtId="0" fontId="21" fillId="0" borderId="0" xfId="0" applyFont="1" applyAlignment="1">
      <alignment horizontal="right" vertical="center"/>
    </xf>
    <xf numFmtId="0" fontId="21" fillId="0" borderId="0" xfId="0" applyFont="1" applyAlignment="1">
      <alignment horizontal="left" vertical="center" wrapText="1"/>
    </xf>
    <xf numFmtId="177" fontId="20" fillId="0" borderId="0" xfId="2" applyNumberFormat="1"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center" vertical="center" shrinkToFit="1"/>
    </xf>
    <xf numFmtId="0" fontId="24" fillId="0" borderId="0" xfId="0" applyFont="1" applyAlignment="1">
      <alignment vertical="center" wrapText="1"/>
    </xf>
    <xf numFmtId="0" fontId="23" fillId="0" borderId="0" xfId="0" applyFont="1" applyAlignment="1">
      <alignment horizontal="left" vertical="center"/>
    </xf>
    <xf numFmtId="42" fontId="13" fillId="0" borderId="0" xfId="0" applyNumberFormat="1" applyFont="1" applyAlignment="1">
      <alignment horizontal="center" vertical="center" shrinkToFit="1"/>
    </xf>
    <xf numFmtId="186" fontId="14" fillId="0" borderId="0" xfId="0" applyNumberFormat="1" applyFont="1" applyAlignment="1" applyProtection="1">
      <alignment vertical="center" shrinkToFit="1"/>
      <protection locked="0"/>
    </xf>
    <xf numFmtId="178" fontId="21" fillId="0" borderId="0" xfId="0" applyNumberFormat="1" applyFont="1" applyAlignment="1">
      <alignment vertical="center" shrinkToFit="1"/>
    </xf>
    <xf numFmtId="179" fontId="13" fillId="0" borderId="0" xfId="0" applyNumberFormat="1" applyFont="1" applyAlignment="1">
      <alignment vertical="center" shrinkToFit="1"/>
    </xf>
    <xf numFmtId="42" fontId="21" fillId="0" borderId="0" xfId="0" applyNumberFormat="1" applyFont="1" applyAlignment="1">
      <alignment vertical="center" shrinkToFit="1"/>
    </xf>
    <xf numFmtId="0" fontId="16" fillId="0" borderId="0" xfId="0" applyFont="1" applyAlignment="1">
      <alignment horizontal="left" vertical="center"/>
    </xf>
    <xf numFmtId="0" fontId="17" fillId="0" borderId="69" xfId="0" applyFont="1" applyBorder="1">
      <alignment vertical="center"/>
    </xf>
    <xf numFmtId="0" fontId="13" fillId="0" borderId="96" xfId="0" applyFont="1" applyBorder="1" applyAlignment="1">
      <alignment horizontal="center" vertical="center"/>
    </xf>
    <xf numFmtId="0" fontId="13" fillId="0" borderId="0" xfId="0" applyFont="1" applyProtection="1">
      <alignment vertical="center"/>
      <protection locked="0"/>
    </xf>
    <xf numFmtId="0" fontId="13" fillId="0" borderId="97" xfId="0" applyFont="1" applyBorder="1" applyAlignment="1">
      <alignment horizontal="center" vertical="center"/>
    </xf>
    <xf numFmtId="0" fontId="13" fillId="0" borderId="51" xfId="0" applyFont="1" applyBorder="1">
      <alignment vertical="center"/>
    </xf>
    <xf numFmtId="0" fontId="13" fillId="0" borderId="12" xfId="0" applyFont="1" applyBorder="1" applyProtection="1">
      <alignment vertical="center"/>
      <protection locked="0"/>
    </xf>
    <xf numFmtId="0" fontId="30" fillId="0" borderId="0" xfId="0" applyFont="1" applyAlignment="1">
      <alignment vertical="top"/>
    </xf>
    <xf numFmtId="181" fontId="16" fillId="0" borderId="0" xfId="0" applyNumberFormat="1" applyFont="1" applyAlignment="1">
      <alignment vertical="center" shrinkToFit="1"/>
    </xf>
    <xf numFmtId="0" fontId="16" fillId="0" borderId="0" xfId="0" applyFont="1" applyAlignment="1">
      <alignment horizontal="justify" vertical="center"/>
    </xf>
    <xf numFmtId="0" fontId="25" fillId="0" borderId="0" xfId="0" applyFont="1">
      <alignment vertical="center"/>
    </xf>
    <xf numFmtId="0" fontId="30"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vertical="top" wrapText="1"/>
    </xf>
    <xf numFmtId="180" fontId="16" fillId="0" borderId="0" xfId="0" applyNumberFormat="1" applyFont="1">
      <alignment vertical="center"/>
    </xf>
    <xf numFmtId="180" fontId="31" fillId="0" borderId="0" xfId="0" applyNumberFormat="1" applyFont="1">
      <alignment vertical="center"/>
    </xf>
    <xf numFmtId="0" fontId="13" fillId="0" borderId="0" xfId="4" applyFont="1">
      <alignment vertical="center"/>
    </xf>
    <xf numFmtId="0" fontId="19" fillId="0" borderId="0" xfId="4" applyFont="1">
      <alignment vertical="center"/>
    </xf>
    <xf numFmtId="0" fontId="33" fillId="0" borderId="0" xfId="4" applyFont="1">
      <alignment vertical="center"/>
    </xf>
    <xf numFmtId="0" fontId="21" fillId="0" borderId="0" xfId="4" applyFont="1">
      <alignment vertical="center"/>
    </xf>
    <xf numFmtId="0" fontId="21" fillId="0" borderId="12" xfId="0" applyFont="1" applyBorder="1" applyAlignment="1">
      <alignment horizontal="left" vertical="center" shrinkToFit="1"/>
    </xf>
    <xf numFmtId="0" fontId="21" fillId="0" borderId="12" xfId="4" applyFont="1" applyBorder="1" applyAlignment="1">
      <alignment vertical="center" shrinkToFit="1"/>
    </xf>
    <xf numFmtId="0" fontId="21" fillId="0" borderId="0" xfId="0" applyFont="1" applyAlignment="1">
      <alignment vertical="center" shrinkToFit="1"/>
    </xf>
    <xf numFmtId="0" fontId="21" fillId="0" borderId="0" xfId="0" applyFont="1" applyAlignment="1">
      <alignment horizontal="left" vertical="center" shrinkToFit="1"/>
    </xf>
    <xf numFmtId="0" fontId="21" fillId="0" borderId="0" xfId="0" applyFont="1" applyAlignment="1">
      <alignment horizontal="center" vertical="center" shrinkToFit="1"/>
    </xf>
    <xf numFmtId="179" fontId="21" fillId="0" borderId="0" xfId="0" applyNumberFormat="1" applyFont="1" applyAlignment="1">
      <alignment horizontal="right" vertical="center" shrinkToFit="1"/>
    </xf>
    <xf numFmtId="0" fontId="21" fillId="0" borderId="49" xfId="0" applyFont="1" applyBorder="1" applyAlignment="1">
      <alignment horizontal="left" vertical="center" shrinkToFit="1"/>
    </xf>
    <xf numFmtId="0" fontId="21" fillId="0" borderId="0" xfId="4" applyFont="1" applyAlignment="1">
      <alignment vertical="center" textRotation="255"/>
    </xf>
    <xf numFmtId="0" fontId="21" fillId="0" borderId="12" xfId="4" applyFont="1" applyBorder="1">
      <alignment vertical="center"/>
    </xf>
    <xf numFmtId="179" fontId="21" fillId="0" borderId="0" xfId="0" applyNumberFormat="1" applyFont="1" applyAlignment="1">
      <alignment vertical="center" shrinkToFit="1"/>
    </xf>
    <xf numFmtId="0" fontId="21" fillId="0" borderId="49" xfId="0" applyFont="1" applyBorder="1" applyAlignment="1">
      <alignment vertical="center" shrinkToFit="1"/>
    </xf>
    <xf numFmtId="0" fontId="21" fillId="0" borderId="84" xfId="0" applyFont="1" applyBorder="1" applyAlignment="1">
      <alignment horizontal="left" vertical="center" shrinkToFit="1"/>
    </xf>
    <xf numFmtId="179" fontId="21" fillId="0" borderId="64" xfId="0" applyNumberFormat="1" applyFont="1" applyBorder="1" applyAlignment="1">
      <alignment vertical="center" shrinkToFit="1"/>
    </xf>
    <xf numFmtId="0" fontId="21" fillId="0" borderId="64" xfId="0" applyFont="1" applyBorder="1" applyAlignment="1">
      <alignment vertical="center" shrinkToFit="1"/>
    </xf>
    <xf numFmtId="0" fontId="21" fillId="0" borderId="67" xfId="0" applyFont="1" applyBorder="1" applyAlignment="1">
      <alignment vertical="center" shrinkToFit="1"/>
    </xf>
    <xf numFmtId="0" fontId="36" fillId="0" borderId="0" xfId="4" applyFont="1" applyAlignment="1">
      <alignment vertical="top" wrapText="1"/>
    </xf>
    <xf numFmtId="0" fontId="36" fillId="0" borderId="0" xfId="4" applyFont="1">
      <alignment vertical="center"/>
    </xf>
    <xf numFmtId="0" fontId="21" fillId="0" borderId="0" xfId="4" applyFont="1" applyAlignment="1">
      <alignment vertical="center" shrinkToFit="1"/>
    </xf>
    <xf numFmtId="0" fontId="33" fillId="0" borderId="17" xfId="4" applyFont="1" applyBorder="1">
      <alignment vertical="center"/>
    </xf>
    <xf numFmtId="0" fontId="21" fillId="0" borderId="38" xfId="4" applyFont="1" applyBorder="1" applyAlignment="1">
      <alignment vertical="center" shrinkToFit="1"/>
    </xf>
    <xf numFmtId="0" fontId="33" fillId="0" borderId="17" xfId="4" applyFont="1" applyBorder="1" applyAlignment="1">
      <alignment vertical="center" shrinkToFit="1"/>
    </xf>
    <xf numFmtId="0" fontId="21" fillId="0" borderId="17" xfId="4" applyFont="1" applyBorder="1" applyAlignment="1">
      <alignment vertical="center" shrinkToFit="1"/>
    </xf>
    <xf numFmtId="0" fontId="33" fillId="0" borderId="22" xfId="4" applyFont="1" applyBorder="1">
      <alignment vertical="center"/>
    </xf>
    <xf numFmtId="0" fontId="13" fillId="0" borderId="0" xfId="4" applyFont="1" applyAlignment="1">
      <alignment horizontal="center" vertical="center"/>
    </xf>
    <xf numFmtId="0" fontId="33" fillId="0" borderId="0" xfId="4" applyFont="1" applyAlignment="1">
      <alignment horizontal="center" vertical="center"/>
    </xf>
    <xf numFmtId="0" fontId="21" fillId="0" borderId="20" xfId="4" applyFont="1" applyBorder="1">
      <alignment vertical="center"/>
    </xf>
    <xf numFmtId="0" fontId="21" fillId="0" borderId="32" xfId="4" applyFont="1" applyBorder="1">
      <alignment vertical="center"/>
    </xf>
    <xf numFmtId="0" fontId="21" fillId="7" borderId="20" xfId="4" applyFont="1" applyFill="1" applyBorder="1">
      <alignment vertical="center"/>
    </xf>
    <xf numFmtId="0" fontId="21" fillId="7" borderId="32" xfId="4" applyFont="1" applyFill="1" applyBorder="1">
      <alignment vertical="center"/>
    </xf>
    <xf numFmtId="0" fontId="30" fillId="0" borderId="0" xfId="0" applyFont="1">
      <alignment vertical="center"/>
    </xf>
    <xf numFmtId="182" fontId="16" fillId="0" borderId="0" xfId="0" applyNumberFormat="1" applyFont="1" applyAlignment="1">
      <alignment horizontal="distributed" vertical="center" shrinkToFit="1"/>
    </xf>
    <xf numFmtId="0" fontId="16" fillId="0" borderId="0" xfId="0" applyFont="1" applyAlignment="1">
      <alignment horizontal="right" vertical="center"/>
    </xf>
    <xf numFmtId="180" fontId="39" fillId="0" borderId="0" xfId="0" applyNumberFormat="1" applyFont="1">
      <alignment vertical="center"/>
    </xf>
    <xf numFmtId="0" fontId="16" fillId="0" borderId="0" xfId="0" applyFont="1" applyAlignment="1">
      <alignment vertical="center" wrapText="1"/>
    </xf>
    <xf numFmtId="0" fontId="16" fillId="0" borderId="0" xfId="0" applyFont="1" applyAlignment="1">
      <alignment horizontal="right" vertical="center" shrinkToFit="1"/>
    </xf>
    <xf numFmtId="0" fontId="16" fillId="0" borderId="0" xfId="0" applyFont="1" applyAlignment="1">
      <alignment vertical="top" wrapText="1" shrinkToFit="1"/>
    </xf>
    <xf numFmtId="38" fontId="16" fillId="0" borderId="0" xfId="3" applyFont="1" applyFill="1" applyAlignment="1">
      <alignment vertical="center"/>
    </xf>
    <xf numFmtId="38" fontId="16" fillId="0" borderId="0" xfId="3" applyFont="1" applyFill="1" applyAlignment="1">
      <alignment horizontal="right" vertical="center"/>
    </xf>
    <xf numFmtId="0" fontId="16" fillId="0" borderId="0" xfId="0" applyFont="1" applyAlignment="1">
      <alignment horizontal="center" vertical="center" shrinkToFit="1"/>
    </xf>
    <xf numFmtId="181" fontId="16" fillId="0" borderId="0" xfId="0" applyNumberFormat="1" applyFont="1">
      <alignment vertical="center"/>
    </xf>
    <xf numFmtId="181" fontId="16"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right" vertical="top"/>
    </xf>
    <xf numFmtId="0" fontId="16" fillId="0" borderId="0" xfId="0" applyFont="1" applyAlignment="1">
      <alignment vertical="top"/>
    </xf>
    <xf numFmtId="0" fontId="16" fillId="0" borderId="0" xfId="0" applyFont="1" applyAlignment="1">
      <alignment vertical="top" shrinkToFit="1"/>
    </xf>
    <xf numFmtId="0" fontId="16" fillId="0" borderId="0" xfId="0" applyFont="1" applyAlignment="1">
      <alignment vertical="center" shrinkToFit="1"/>
    </xf>
    <xf numFmtId="180" fontId="21" fillId="0" borderId="0" xfId="4" applyNumberFormat="1" applyFont="1" applyAlignment="1">
      <alignment horizontal="center" vertical="center" shrinkToFit="1"/>
    </xf>
    <xf numFmtId="0" fontId="32" fillId="0" borderId="0" xfId="0" applyFont="1" applyAlignment="1">
      <alignment vertical="top" wrapText="1"/>
    </xf>
    <xf numFmtId="0" fontId="13" fillId="0" borderId="3" xfId="0" applyFont="1" applyBorder="1" applyAlignment="1">
      <alignment horizontal="center" vertical="center"/>
    </xf>
    <xf numFmtId="0" fontId="13" fillId="2" borderId="3" xfId="0" applyFont="1" applyFill="1" applyBorder="1" applyAlignment="1" applyProtection="1">
      <alignment horizontal="left" vertical="center" shrinkToFit="1"/>
      <protection locked="0"/>
    </xf>
    <xf numFmtId="178" fontId="21" fillId="2" borderId="3" xfId="0" applyNumberFormat="1"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42" fontId="13" fillId="2" borderId="3" xfId="0" applyNumberFormat="1" applyFont="1" applyFill="1" applyBorder="1" applyAlignment="1" applyProtection="1">
      <alignment vertical="center" shrinkToFit="1"/>
      <protection locked="0"/>
    </xf>
    <xf numFmtId="186" fontId="13" fillId="2" borderId="3" xfId="0" applyNumberFormat="1" applyFont="1" applyFill="1" applyBorder="1" applyAlignment="1" applyProtection="1">
      <alignment horizontal="center" vertical="center" shrinkToFit="1"/>
      <protection locked="0"/>
    </xf>
    <xf numFmtId="186" fontId="13" fillId="2" borderId="2" xfId="0" applyNumberFormat="1" applyFont="1" applyFill="1" applyBorder="1" applyAlignment="1" applyProtection="1">
      <alignment horizontal="right" vertical="center" shrinkToFit="1"/>
      <protection locked="0"/>
    </xf>
    <xf numFmtId="186" fontId="13" fillId="2" borderId="7" xfId="0" applyNumberFormat="1" applyFont="1" applyFill="1" applyBorder="1" applyAlignment="1" applyProtection="1">
      <alignment horizontal="right" vertical="center" shrinkToFit="1"/>
      <protection locked="0"/>
    </xf>
    <xf numFmtId="186" fontId="13" fillId="2" borderId="8" xfId="0" applyNumberFormat="1" applyFont="1" applyFill="1" applyBorder="1" applyAlignment="1" applyProtection="1">
      <alignment horizontal="right" vertical="center" shrinkToFit="1"/>
      <protection locked="0"/>
    </xf>
    <xf numFmtId="186" fontId="13" fillId="5" borderId="2" xfId="0" applyNumberFormat="1" applyFont="1" applyFill="1" applyBorder="1" applyAlignment="1">
      <alignment horizontal="center" vertical="center" shrinkToFit="1"/>
    </xf>
    <xf numFmtId="186" fontId="13" fillId="5" borderId="7" xfId="0" applyNumberFormat="1" applyFont="1" applyFill="1" applyBorder="1" applyAlignment="1">
      <alignment horizontal="center" vertical="center" shrinkToFit="1"/>
    </xf>
    <xf numFmtId="186" fontId="13" fillId="5" borderId="8" xfId="0" applyNumberFormat="1" applyFont="1" applyFill="1" applyBorder="1" applyAlignment="1">
      <alignment horizontal="center" vertical="center" shrinkToFit="1"/>
    </xf>
    <xf numFmtId="186" fontId="13" fillId="5" borderId="2" xfId="0" applyNumberFormat="1" applyFont="1" applyFill="1" applyBorder="1" applyAlignment="1">
      <alignment horizontal="right" vertical="center" shrinkToFit="1"/>
    </xf>
    <xf numFmtId="186" fontId="13" fillId="5" borderId="7" xfId="0" applyNumberFormat="1" applyFont="1" applyFill="1" applyBorder="1" applyAlignment="1">
      <alignment horizontal="right" vertical="center" shrinkToFit="1"/>
    </xf>
    <xf numFmtId="186" fontId="13" fillId="5" borderId="8" xfId="0" applyNumberFormat="1" applyFont="1" applyFill="1" applyBorder="1" applyAlignment="1">
      <alignment horizontal="right" vertical="center" shrinkToFit="1"/>
    </xf>
    <xf numFmtId="186" fontId="13" fillId="2" borderId="2" xfId="0" applyNumberFormat="1" applyFont="1" applyFill="1" applyBorder="1" applyAlignment="1" applyProtection="1">
      <alignment horizontal="center" vertical="center" shrinkToFit="1"/>
      <protection locked="0"/>
    </xf>
    <xf numFmtId="186" fontId="13" fillId="2" borderId="7" xfId="0" applyNumberFormat="1" applyFont="1" applyFill="1" applyBorder="1" applyAlignment="1" applyProtection="1">
      <alignment horizontal="center" vertical="center" shrinkToFit="1"/>
      <protection locked="0"/>
    </xf>
    <xf numFmtId="186" fontId="13" fillId="2" borderId="8" xfId="0" applyNumberFormat="1" applyFont="1" applyFill="1" applyBorder="1" applyAlignment="1" applyProtection="1">
      <alignment horizontal="center" vertical="center" shrinkToFit="1"/>
      <protection locked="0"/>
    </xf>
    <xf numFmtId="186" fontId="13" fillId="2" borderId="2" xfId="0" applyNumberFormat="1" applyFont="1" applyFill="1" applyBorder="1" applyAlignment="1" applyProtection="1">
      <alignment vertical="center" shrinkToFit="1"/>
      <protection locked="0"/>
    </xf>
    <xf numFmtId="186" fontId="13" fillId="2" borderId="7" xfId="0" applyNumberFormat="1" applyFont="1" applyFill="1" applyBorder="1" applyAlignment="1" applyProtection="1">
      <alignment vertical="center" shrinkToFit="1"/>
      <protection locked="0"/>
    </xf>
    <xf numFmtId="186" fontId="13" fillId="2" borderId="8" xfId="0" applyNumberFormat="1" applyFont="1" applyFill="1" applyBorder="1" applyAlignment="1" applyProtection="1">
      <alignment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6" borderId="3" xfId="0" applyFont="1" applyFill="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2" xfId="0" applyFont="1" applyBorder="1" applyAlignment="1">
      <alignment horizontal="center" vertical="center" shrinkToFit="1"/>
    </xf>
    <xf numFmtId="0" fontId="13" fillId="2" borderId="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6" fillId="0" borderId="0" xfId="0" applyFont="1" applyAlignment="1">
      <alignment horizontal="left"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176" fontId="13" fillId="5" borderId="17" xfId="0" applyNumberFormat="1" applyFont="1" applyFill="1" applyBorder="1" applyAlignment="1">
      <alignment horizontal="center" vertical="center"/>
    </xf>
    <xf numFmtId="176" fontId="13" fillId="5" borderId="22" xfId="0" applyNumberFormat="1" applyFont="1" applyFill="1" applyBorder="1" applyAlignment="1">
      <alignment horizontal="center" vertical="center"/>
    </xf>
    <xf numFmtId="176" fontId="13" fillId="2" borderId="17" xfId="0" applyNumberFormat="1" applyFont="1" applyFill="1" applyBorder="1" applyAlignment="1" applyProtection="1">
      <alignment horizontal="center" vertical="center"/>
      <protection locked="0"/>
    </xf>
    <xf numFmtId="176" fontId="13" fillId="2" borderId="22" xfId="0" applyNumberFormat="1" applyFont="1" applyFill="1" applyBorder="1" applyAlignment="1" applyProtection="1">
      <alignment horizontal="center" vertical="center"/>
      <protection locked="0"/>
    </xf>
    <xf numFmtId="176" fontId="13" fillId="2" borderId="17" xfId="0" applyNumberFormat="1" applyFont="1" applyFill="1" applyBorder="1" applyAlignment="1" applyProtection="1">
      <alignment horizontal="center" vertical="center" wrapText="1"/>
      <protection locked="0"/>
    </xf>
    <xf numFmtId="190" fontId="13" fillId="0" borderId="3" xfId="0" applyNumberFormat="1" applyFont="1" applyBorder="1" applyAlignment="1">
      <alignment horizontal="left" vertical="center"/>
    </xf>
    <xf numFmtId="0" fontId="13" fillId="2" borderId="3" xfId="0" applyFont="1" applyFill="1" applyBorder="1" applyAlignment="1" applyProtection="1">
      <alignment horizontal="left" vertical="center"/>
      <protection locked="0"/>
    </xf>
    <xf numFmtId="0" fontId="13" fillId="2" borderId="80" xfId="0" applyFont="1" applyFill="1" applyBorder="1" applyAlignment="1" applyProtection="1">
      <alignment horizontal="left" vertical="center"/>
      <protection locked="0"/>
    </xf>
    <xf numFmtId="190" fontId="13" fillId="0" borderId="33" xfId="0" applyNumberFormat="1" applyFont="1" applyBorder="1" applyAlignment="1">
      <alignment horizontal="left" vertical="center"/>
    </xf>
    <xf numFmtId="190" fontId="13" fillId="0" borderId="18" xfId="0" applyNumberFormat="1" applyFont="1" applyBorder="1" applyAlignment="1">
      <alignment horizontal="left" vertical="center"/>
    </xf>
    <xf numFmtId="190" fontId="13" fillId="0" borderId="29" xfId="0" applyNumberFormat="1" applyFont="1" applyBorder="1" applyAlignment="1">
      <alignment horizontal="left" vertical="center"/>
    </xf>
    <xf numFmtId="0" fontId="13" fillId="2" borderId="33"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29"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17" fillId="0" borderId="70" xfId="0" applyFont="1" applyBorder="1" applyAlignment="1">
      <alignment horizontal="left" vertical="center"/>
    </xf>
    <xf numFmtId="0" fontId="17" fillId="0" borderId="71" xfId="0" applyFont="1" applyBorder="1" applyAlignment="1">
      <alignment horizontal="left" vertical="center"/>
    </xf>
    <xf numFmtId="0" fontId="13" fillId="2" borderId="3" xfId="0" applyFont="1" applyFill="1" applyBorder="1" applyAlignment="1" applyProtection="1">
      <alignment horizontal="center" vertical="center"/>
      <protection locked="0"/>
    </xf>
    <xf numFmtId="0" fontId="18" fillId="2" borderId="35" xfId="0" applyFont="1" applyFill="1" applyBorder="1" applyAlignment="1" applyProtection="1">
      <alignment horizontal="center" vertical="center" shrinkToFit="1"/>
      <protection locked="0"/>
    </xf>
    <xf numFmtId="0" fontId="18" fillId="2" borderId="20"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27" fillId="2" borderId="20" xfId="6" applyFont="1" applyFill="1" applyBorder="1" applyAlignment="1" applyProtection="1">
      <alignment horizontal="center" vertical="center" shrinkToFit="1"/>
      <protection locked="0"/>
    </xf>
    <xf numFmtId="0" fontId="18" fillId="2" borderId="24"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8" fillId="2" borderId="14" xfId="0" applyFont="1" applyFill="1" applyBorder="1" applyAlignment="1" applyProtection="1">
      <alignment horizontal="center" vertical="center" shrinkToFit="1"/>
      <protection locked="0"/>
    </xf>
    <xf numFmtId="0" fontId="18" fillId="0" borderId="2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27"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23" xfId="0" applyFont="1" applyBorder="1" applyAlignment="1">
      <alignment horizontal="center" vertical="center" shrinkToFit="1"/>
    </xf>
    <xf numFmtId="0" fontId="18" fillId="0" borderId="16" xfId="0" applyFont="1" applyBorder="1" applyAlignment="1">
      <alignment horizontal="center" vertical="center"/>
    </xf>
    <xf numFmtId="0" fontId="18" fillId="0" borderId="7" xfId="0" applyFont="1" applyBorder="1" applyAlignment="1">
      <alignment horizontal="center" vertical="center"/>
    </xf>
    <xf numFmtId="0" fontId="18" fillId="0" borderId="26" xfId="0" applyFont="1" applyBorder="1" applyAlignment="1">
      <alignment horizontal="center" vertical="center"/>
    </xf>
    <xf numFmtId="0" fontId="18" fillId="2" borderId="1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27" fillId="2" borderId="7" xfId="6" applyFont="1" applyFill="1" applyBorder="1" applyAlignment="1" applyProtection="1">
      <alignment horizontal="center" vertical="center" shrinkToFit="1"/>
      <protection locked="0"/>
    </xf>
    <xf numFmtId="0" fontId="18" fillId="2" borderId="26" xfId="0" applyFont="1" applyFill="1" applyBorder="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8" fillId="0" borderId="23" xfId="0" applyFont="1" applyBorder="1" applyAlignment="1">
      <alignment horizontal="center" vertical="center"/>
    </xf>
    <xf numFmtId="0" fontId="18" fillId="2" borderId="9"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8" fillId="2" borderId="20" xfId="0" applyFont="1" applyFill="1" applyBorder="1" applyAlignment="1" applyProtection="1">
      <alignment horizontal="left" vertical="center" shrinkToFit="1"/>
      <protection locked="0"/>
    </xf>
    <xf numFmtId="0" fontId="18" fillId="2" borderId="24" xfId="0" applyFont="1" applyFill="1" applyBorder="1" applyAlignment="1" applyProtection="1">
      <alignment horizontal="left" vertical="center" shrinkToFit="1"/>
      <protection locked="0"/>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18" fillId="2" borderId="70" xfId="0" applyFont="1" applyFill="1" applyBorder="1" applyAlignment="1" applyProtection="1">
      <alignment horizontal="left" vertical="center"/>
      <protection locked="0"/>
    </xf>
    <xf numFmtId="0" fontId="18" fillId="2" borderId="71" xfId="0" applyFont="1" applyFill="1" applyBorder="1" applyAlignment="1" applyProtection="1">
      <alignment horizontal="left" vertical="center"/>
      <protection locked="0"/>
    </xf>
    <xf numFmtId="0" fontId="25" fillId="0" borderId="5" xfId="0" applyFont="1" applyBorder="1" applyAlignment="1">
      <alignment horizontal="center" vertical="center" shrinkToFit="1"/>
    </xf>
    <xf numFmtId="0" fontId="25" fillId="0" borderId="10" xfId="0" applyFont="1" applyBorder="1" applyAlignment="1">
      <alignment horizontal="center" vertical="center" shrinkToFit="1"/>
    </xf>
    <xf numFmtId="0" fontId="18" fillId="2" borderId="10" xfId="0" applyFont="1" applyFill="1" applyBorder="1" applyAlignment="1" applyProtection="1">
      <alignment horizontal="left" vertical="center"/>
      <protection locked="0"/>
    </xf>
    <xf numFmtId="0" fontId="18" fillId="2" borderId="36" xfId="0" applyFont="1" applyFill="1" applyBorder="1" applyAlignment="1" applyProtection="1">
      <alignment horizontal="left" vertical="center"/>
      <protection locked="0"/>
    </xf>
    <xf numFmtId="178" fontId="21" fillId="2" borderId="2" xfId="0" applyNumberFormat="1" applyFont="1" applyFill="1" applyBorder="1" applyAlignment="1" applyProtection="1">
      <alignment horizontal="center" vertical="center" shrinkToFit="1"/>
      <protection locked="0"/>
    </xf>
    <xf numFmtId="178" fontId="21" fillId="2" borderId="7" xfId="0" applyNumberFormat="1" applyFont="1" applyFill="1" applyBorder="1" applyAlignment="1" applyProtection="1">
      <alignment horizontal="center" vertical="center" shrinkToFit="1"/>
      <protection locked="0"/>
    </xf>
    <xf numFmtId="178" fontId="21" fillId="2" borderId="8" xfId="0" applyNumberFormat="1"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3" fillId="0" borderId="0" xfId="0" applyFont="1" applyAlignment="1">
      <alignment horizontal="left" vertical="center"/>
    </xf>
    <xf numFmtId="0" fontId="23" fillId="0" borderId="3" xfId="0" applyFont="1" applyBorder="1" applyAlignment="1">
      <alignment horizontal="center" vertical="center"/>
    </xf>
    <xf numFmtId="0" fontId="13" fillId="5" borderId="3" xfId="0" applyFont="1" applyFill="1" applyBorder="1" applyAlignment="1">
      <alignment horizontal="right" vertical="center"/>
    </xf>
    <xf numFmtId="186" fontId="19" fillId="5" borderId="3" xfId="0" applyNumberFormat="1" applyFont="1" applyFill="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190" fontId="13" fillId="3" borderId="2" xfId="0" applyNumberFormat="1" applyFont="1" applyFill="1" applyBorder="1" applyAlignment="1" applyProtection="1">
      <alignment horizontal="left" vertical="center" shrinkToFit="1"/>
      <protection locked="0"/>
    </xf>
    <xf numFmtId="190" fontId="13" fillId="3" borderId="7" xfId="0" applyNumberFormat="1" applyFont="1" applyFill="1" applyBorder="1" applyAlignment="1" applyProtection="1">
      <alignment horizontal="left" vertical="center" shrinkToFit="1"/>
      <protection locked="0"/>
    </xf>
    <xf numFmtId="190" fontId="13" fillId="3" borderId="8" xfId="0" applyNumberFormat="1" applyFont="1" applyFill="1" applyBorder="1" applyAlignment="1" applyProtection="1">
      <alignment horizontal="left" vertical="center" shrinkToFit="1"/>
      <protection locked="0"/>
    </xf>
    <xf numFmtId="0" fontId="16" fillId="2"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protection locked="0"/>
    </xf>
    <xf numFmtId="0" fontId="13" fillId="0" borderId="0" xfId="0" applyFont="1" applyAlignment="1">
      <alignment horizontal="left" vertical="center" shrinkToFit="1"/>
    </xf>
    <xf numFmtId="0" fontId="13" fillId="0" borderId="30" xfId="0" applyFont="1" applyBorder="1" applyAlignment="1">
      <alignment horizontal="left" vertical="center" shrinkToFit="1"/>
    </xf>
    <xf numFmtId="0" fontId="13" fillId="3" borderId="3" xfId="0" applyFont="1" applyFill="1" applyBorder="1" applyAlignment="1" applyProtection="1">
      <alignment horizontal="left" vertical="center" shrinkToFit="1"/>
      <protection locked="0"/>
    </xf>
    <xf numFmtId="190" fontId="13" fillId="3" borderId="3" xfId="0" applyNumberFormat="1" applyFont="1" applyFill="1" applyBorder="1" applyAlignment="1" applyProtection="1">
      <alignment horizontal="left" vertical="center" shrinkToFit="1"/>
      <protection locked="0"/>
    </xf>
    <xf numFmtId="0" fontId="13" fillId="2" borderId="3" xfId="0" applyFont="1" applyFill="1" applyBorder="1" applyAlignment="1">
      <alignment horizontal="center" vertical="center" shrinkToFit="1"/>
    </xf>
    <xf numFmtId="179" fontId="13" fillId="0" borderId="0" xfId="0" applyNumberFormat="1" applyFont="1" applyAlignment="1">
      <alignment horizontal="center" vertical="center" shrinkToFit="1"/>
    </xf>
    <xf numFmtId="0" fontId="18" fillId="0" borderId="3" xfId="0" applyFont="1" applyBorder="1" applyAlignment="1">
      <alignment horizontal="center" vertical="center" wrapText="1"/>
    </xf>
    <xf numFmtId="0" fontId="25" fillId="0" borderId="3" xfId="0" applyFont="1" applyBorder="1" applyAlignment="1">
      <alignment horizontal="center" vertical="center" wrapText="1"/>
    </xf>
    <xf numFmtId="186" fontId="14" fillId="5" borderId="3" xfId="0" applyNumberFormat="1" applyFont="1" applyFill="1" applyBorder="1" applyAlignment="1">
      <alignment horizontal="center" vertical="center" shrinkToFit="1"/>
    </xf>
    <xf numFmtId="0" fontId="20" fillId="0" borderId="3" xfId="0" applyFont="1" applyBorder="1" applyAlignment="1">
      <alignment horizontal="center" vertical="center"/>
    </xf>
    <xf numFmtId="181" fontId="13" fillId="2" borderId="3" xfId="3" applyNumberFormat="1" applyFont="1" applyFill="1" applyBorder="1" applyAlignment="1" applyProtection="1">
      <alignment horizontal="center" vertical="center" shrinkToFit="1"/>
      <protection locked="0"/>
    </xf>
    <xf numFmtId="186" fontId="14" fillId="2" borderId="3"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shrinkToFit="1"/>
    </xf>
    <xf numFmtId="186" fontId="14" fillId="5" borderId="2" xfId="0" applyNumberFormat="1" applyFont="1" applyFill="1" applyBorder="1" applyAlignment="1">
      <alignment horizontal="center" vertical="center" shrinkToFit="1"/>
    </xf>
    <xf numFmtId="186" fontId="14" fillId="5" borderId="7" xfId="0" applyNumberFormat="1" applyFont="1" applyFill="1" applyBorder="1" applyAlignment="1">
      <alignment horizontal="center" vertical="center" shrinkToFit="1"/>
    </xf>
    <xf numFmtId="186" fontId="14" fillId="5" borderId="8" xfId="0" applyNumberFormat="1"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19" xfId="0" applyFont="1" applyBorder="1" applyAlignment="1">
      <alignment horizontal="left" vertical="center" shrinkToFit="1"/>
    </xf>
    <xf numFmtId="186" fontId="13" fillId="0" borderId="3" xfId="0" applyNumberFormat="1" applyFont="1" applyBorder="1" applyAlignment="1" applyProtection="1">
      <alignment horizontal="center" vertical="center" shrinkToFit="1"/>
      <protection locked="0"/>
    </xf>
    <xf numFmtId="181" fontId="13" fillId="2" borderId="2" xfId="3" applyNumberFormat="1" applyFont="1" applyFill="1" applyBorder="1" applyAlignment="1" applyProtection="1">
      <alignment horizontal="center" vertical="center" shrinkToFit="1"/>
      <protection locked="0"/>
    </xf>
    <xf numFmtId="181" fontId="13" fillId="2" borderId="7" xfId="3" applyNumberFormat="1" applyFont="1" applyFill="1" applyBorder="1" applyAlignment="1" applyProtection="1">
      <alignment horizontal="center" vertical="center" shrinkToFit="1"/>
      <protection locked="0"/>
    </xf>
    <xf numFmtId="181" fontId="13" fillId="2" borderId="8" xfId="3" applyNumberFormat="1" applyFont="1" applyFill="1" applyBorder="1" applyAlignment="1" applyProtection="1">
      <alignment horizontal="center" vertical="center" shrinkToFit="1"/>
      <protection locked="0"/>
    </xf>
    <xf numFmtId="0" fontId="13" fillId="5" borderId="2" xfId="3" applyNumberFormat="1" applyFont="1" applyFill="1" applyBorder="1" applyAlignment="1" applyProtection="1">
      <alignment horizontal="center" vertical="center" shrinkToFit="1"/>
      <protection locked="0"/>
    </xf>
    <xf numFmtId="0" fontId="13" fillId="5" borderId="7" xfId="3" applyNumberFormat="1" applyFont="1" applyFill="1" applyBorder="1" applyAlignment="1" applyProtection="1">
      <alignment horizontal="center" vertical="center" shrinkToFit="1"/>
      <protection locked="0"/>
    </xf>
    <xf numFmtId="0" fontId="13" fillId="5" borderId="8" xfId="3" applyNumberFormat="1" applyFont="1" applyFill="1" applyBorder="1" applyAlignment="1" applyProtection="1">
      <alignment horizontal="center" vertical="center" shrinkToFit="1"/>
      <protection locked="0"/>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6" fillId="0" borderId="19" xfId="0" applyFont="1" applyBorder="1" applyAlignment="1">
      <alignment horizontal="left" vertical="center"/>
    </xf>
    <xf numFmtId="0" fontId="21" fillId="2" borderId="2" xfId="4" applyFont="1" applyFill="1" applyBorder="1" applyAlignment="1" applyProtection="1">
      <alignment horizontal="center" vertical="center" shrinkToFit="1"/>
      <protection locked="0"/>
    </xf>
    <xf numFmtId="0" fontId="21" fillId="2" borderId="7" xfId="4" applyFont="1" applyFill="1" applyBorder="1" applyAlignment="1" applyProtection="1">
      <alignment horizontal="center" vertical="center" shrinkToFit="1"/>
      <protection locked="0"/>
    </xf>
    <xf numFmtId="0" fontId="21" fillId="2" borderId="8" xfId="4" applyFont="1" applyFill="1" applyBorder="1" applyAlignment="1" applyProtection="1">
      <alignment horizontal="center" vertical="center" shrinkToFit="1"/>
      <protection locked="0"/>
    </xf>
    <xf numFmtId="0" fontId="21" fillId="0" borderId="2" xfId="4" applyFont="1" applyBorder="1" applyAlignment="1">
      <alignment horizontal="center" vertical="center" shrinkToFit="1"/>
    </xf>
    <xf numFmtId="0" fontId="21" fillId="0" borderId="7" xfId="4" applyFont="1" applyBorder="1" applyAlignment="1">
      <alignment horizontal="center" vertical="center" shrinkToFit="1"/>
    </xf>
    <xf numFmtId="0" fontId="21" fillId="0" borderId="26" xfId="4" applyFont="1" applyBorder="1" applyAlignment="1">
      <alignment horizontal="center" vertical="center" shrinkToFit="1"/>
    </xf>
    <xf numFmtId="0" fontId="20" fillId="0" borderId="33"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18" fillId="2" borderId="33" xfId="0" applyFont="1" applyFill="1" applyBorder="1" applyAlignment="1" applyProtection="1">
      <alignment horizontal="center" vertical="center" shrinkToFit="1"/>
      <protection locked="0"/>
    </xf>
    <xf numFmtId="0" fontId="18" fillId="2" borderId="18" xfId="0" applyFont="1" applyFill="1" applyBorder="1" applyAlignment="1" applyProtection="1">
      <alignment horizontal="center" vertical="center" shrinkToFit="1"/>
      <protection locked="0"/>
    </xf>
    <xf numFmtId="0" fontId="18" fillId="2" borderId="29" xfId="0" applyFont="1" applyFill="1" applyBorder="1" applyAlignment="1" applyProtection="1">
      <alignment horizontal="center" vertical="center" shrinkToFit="1"/>
      <protection locked="0"/>
    </xf>
    <xf numFmtId="0" fontId="18" fillId="2" borderId="34"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18" fillId="2" borderId="31" xfId="0" applyFont="1" applyFill="1" applyBorder="1" applyAlignment="1" applyProtection="1">
      <alignment horizontal="center" vertical="center" shrinkToFit="1"/>
      <protection locked="0"/>
    </xf>
    <xf numFmtId="0" fontId="20" fillId="0" borderId="33"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31" xfId="0" applyFont="1" applyBorder="1" applyAlignment="1">
      <alignment horizontal="center" vertical="center" shrinkToFit="1"/>
    </xf>
    <xf numFmtId="0" fontId="24" fillId="2" borderId="33" xfId="0" applyFont="1" applyFill="1" applyBorder="1" applyAlignment="1" applyProtection="1">
      <alignment vertical="center" wrapText="1" shrinkToFit="1"/>
      <protection locked="0"/>
    </xf>
    <xf numFmtId="0" fontId="24" fillId="2" borderId="18" xfId="0" applyFont="1" applyFill="1" applyBorder="1" applyAlignment="1" applyProtection="1">
      <alignment vertical="center" wrapText="1" shrinkToFit="1"/>
      <protection locked="0"/>
    </xf>
    <xf numFmtId="0" fontId="24" fillId="2" borderId="39" xfId="0" applyFont="1" applyFill="1" applyBorder="1" applyAlignment="1" applyProtection="1">
      <alignment vertical="center" wrapText="1" shrinkToFit="1"/>
      <protection locked="0"/>
    </xf>
    <xf numFmtId="0" fontId="24" fillId="2" borderId="34" xfId="0" applyFont="1" applyFill="1" applyBorder="1" applyAlignment="1" applyProtection="1">
      <alignment vertical="center" wrapText="1" shrinkToFit="1"/>
      <protection locked="0"/>
    </xf>
    <xf numFmtId="0" fontId="24" fillId="2" borderId="19" xfId="0" applyFont="1" applyFill="1" applyBorder="1" applyAlignment="1" applyProtection="1">
      <alignment vertical="center" wrapText="1" shrinkToFit="1"/>
      <protection locked="0"/>
    </xf>
    <xf numFmtId="0" fontId="24" fillId="2" borderId="40" xfId="0" applyFont="1" applyFill="1" applyBorder="1" applyAlignment="1" applyProtection="1">
      <alignment vertical="center" wrapText="1" shrinkToFit="1"/>
      <protection locked="0"/>
    </xf>
    <xf numFmtId="0" fontId="23" fillId="0" borderId="0" xfId="0" applyFont="1" applyAlignment="1">
      <alignment horizontal="center" vertical="center"/>
    </xf>
    <xf numFmtId="190" fontId="21" fillId="3" borderId="11" xfId="0" applyNumberFormat="1" applyFont="1" applyFill="1" applyBorder="1" applyAlignment="1">
      <alignment horizontal="left" vertical="center" wrapText="1"/>
    </xf>
    <xf numFmtId="190" fontId="21" fillId="3" borderId="18" xfId="0" applyNumberFormat="1" applyFont="1" applyFill="1" applyBorder="1" applyAlignment="1">
      <alignment horizontal="left" vertical="center" wrapText="1"/>
    </xf>
    <xf numFmtId="190" fontId="21" fillId="3" borderId="29" xfId="0" applyNumberFormat="1" applyFont="1" applyFill="1" applyBorder="1" applyAlignment="1">
      <alignment horizontal="left" vertical="center" wrapText="1"/>
    </xf>
    <xf numFmtId="190" fontId="21" fillId="3" borderId="12" xfId="0" applyNumberFormat="1" applyFont="1" applyFill="1" applyBorder="1" applyAlignment="1">
      <alignment horizontal="left" vertical="center" wrapText="1"/>
    </xf>
    <xf numFmtId="190" fontId="21" fillId="3" borderId="0" xfId="0" applyNumberFormat="1" applyFont="1" applyFill="1" applyAlignment="1">
      <alignment horizontal="left" vertical="center" wrapText="1"/>
    </xf>
    <xf numFmtId="190" fontId="21" fillId="3" borderId="30" xfId="0" applyNumberFormat="1" applyFont="1" applyFill="1" applyBorder="1" applyAlignment="1">
      <alignment horizontal="left" vertical="center" wrapText="1"/>
    </xf>
    <xf numFmtId="190" fontId="21" fillId="3" borderId="13" xfId="0" applyNumberFormat="1" applyFont="1" applyFill="1" applyBorder="1" applyAlignment="1">
      <alignment horizontal="left" vertical="center" wrapText="1"/>
    </xf>
    <xf numFmtId="190" fontId="21" fillId="3" borderId="19" xfId="0" applyNumberFormat="1" applyFont="1" applyFill="1" applyBorder="1" applyAlignment="1">
      <alignment horizontal="left" vertical="center" wrapText="1"/>
    </xf>
    <xf numFmtId="190" fontId="21" fillId="3" borderId="31" xfId="0" applyNumberFormat="1" applyFont="1" applyFill="1" applyBorder="1" applyAlignment="1">
      <alignment horizontal="left" vertical="center" wrapText="1"/>
    </xf>
    <xf numFmtId="0" fontId="21" fillId="0" borderId="8" xfId="4" applyFont="1" applyBorder="1" applyAlignment="1">
      <alignment horizontal="center" vertical="center" shrinkToFit="1"/>
    </xf>
    <xf numFmtId="0" fontId="18" fillId="0" borderId="28" xfId="0" applyFont="1" applyBorder="1" applyAlignment="1">
      <alignment horizontal="center" vertical="center"/>
    </xf>
    <xf numFmtId="180" fontId="21" fillId="5" borderId="3" xfId="0" applyNumberFormat="1" applyFont="1" applyFill="1" applyBorder="1" applyAlignment="1">
      <alignment horizontal="right" vertical="center" shrinkToFit="1"/>
    </xf>
    <xf numFmtId="178" fontId="13" fillId="2" borderId="3" xfId="0" applyNumberFormat="1" applyFont="1" applyFill="1" applyBorder="1" applyAlignment="1" applyProtection="1">
      <alignment horizontal="center" vertical="center" shrinkToFit="1"/>
      <protection locked="0"/>
    </xf>
    <xf numFmtId="179" fontId="13" fillId="5" borderId="3" xfId="0" applyNumberFormat="1" applyFont="1" applyFill="1" applyBorder="1" applyAlignment="1">
      <alignment horizontal="center" vertical="center" shrinkToFit="1"/>
    </xf>
    <xf numFmtId="186" fontId="21" fillId="5" borderId="3" xfId="0" applyNumberFormat="1" applyFont="1" applyFill="1" applyBorder="1" applyAlignment="1">
      <alignment horizontal="right" vertical="center" shrinkToFit="1"/>
    </xf>
    <xf numFmtId="0" fontId="13" fillId="5" borderId="3" xfId="0" applyFont="1" applyFill="1" applyBorder="1" applyAlignment="1">
      <alignment horizontal="center" vertical="center" shrinkToFit="1"/>
    </xf>
    <xf numFmtId="180" fontId="21" fillId="2" borderId="3" xfId="0" applyNumberFormat="1" applyFont="1" applyFill="1" applyBorder="1" applyAlignment="1" applyProtection="1">
      <alignment horizontal="right" vertical="center" shrinkToFit="1"/>
      <protection locked="0"/>
    </xf>
    <xf numFmtId="0" fontId="13" fillId="0" borderId="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shrinkToFit="1"/>
      <protection locked="0"/>
    </xf>
    <xf numFmtId="49" fontId="13" fillId="2" borderId="2" xfId="0" applyNumberFormat="1" applyFont="1" applyFill="1" applyBorder="1" applyAlignment="1" applyProtection="1">
      <alignment horizontal="center" vertical="center" shrinkToFit="1"/>
      <protection locked="0"/>
    </xf>
    <xf numFmtId="49" fontId="13" fillId="2" borderId="7"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0" fontId="13" fillId="5" borderId="3" xfId="0" applyFont="1" applyFill="1" applyBorder="1" applyAlignment="1">
      <alignment horizontal="center" vertical="center"/>
    </xf>
    <xf numFmtId="186" fontId="13" fillId="2"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20" fillId="0" borderId="2"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187" fontId="21" fillId="2" borderId="2" xfId="0" applyNumberFormat="1" applyFont="1" applyFill="1" applyBorder="1" applyAlignment="1" applyProtection="1">
      <alignment horizontal="center" vertical="center" shrinkToFit="1"/>
      <protection locked="0"/>
    </xf>
    <xf numFmtId="187" fontId="21" fillId="2" borderId="7" xfId="0" applyNumberFormat="1" applyFont="1" applyFill="1" applyBorder="1" applyAlignment="1" applyProtection="1">
      <alignment horizontal="center" vertical="center" shrinkToFit="1"/>
      <protection locked="0"/>
    </xf>
    <xf numFmtId="187" fontId="21" fillId="2" borderId="8" xfId="0" applyNumberFormat="1" applyFont="1" applyFill="1" applyBorder="1" applyAlignment="1" applyProtection="1">
      <alignment horizontal="center" vertical="center" shrinkToFit="1"/>
      <protection locked="0"/>
    </xf>
    <xf numFmtId="0" fontId="13" fillId="4" borderId="3" xfId="0" applyFont="1" applyFill="1" applyBorder="1" applyAlignment="1">
      <alignment horizontal="center" vertical="center" shrinkToFit="1"/>
    </xf>
    <xf numFmtId="0" fontId="13" fillId="0" borderId="31" xfId="0" applyFont="1" applyBorder="1" applyAlignment="1">
      <alignment horizontal="left" vertical="center" shrinkToFit="1"/>
    </xf>
    <xf numFmtId="187" fontId="21" fillId="2" borderId="3" xfId="0" applyNumberFormat="1" applyFont="1" applyFill="1" applyBorder="1" applyAlignment="1" applyProtection="1">
      <alignment horizontal="center" vertical="center" shrinkToFit="1"/>
      <protection locked="0"/>
    </xf>
    <xf numFmtId="0" fontId="13" fillId="0" borderId="6" xfId="0" applyFont="1" applyBorder="1" applyAlignment="1">
      <alignment horizontal="right" vertical="center" shrinkToFit="1"/>
    </xf>
    <xf numFmtId="0" fontId="13" fillId="0" borderId="17" xfId="0" applyFont="1" applyBorder="1" applyAlignment="1">
      <alignment horizontal="right" vertical="center" shrinkToFit="1"/>
    </xf>
    <xf numFmtId="9" fontId="13" fillId="5" borderId="17" xfId="0" applyNumberFormat="1" applyFont="1" applyFill="1" applyBorder="1" applyAlignment="1">
      <alignment horizontal="center" vertical="center" shrinkToFit="1"/>
    </xf>
    <xf numFmtId="9" fontId="13" fillId="5" borderId="22" xfId="0" applyNumberFormat="1" applyFont="1" applyFill="1" applyBorder="1" applyAlignment="1">
      <alignment horizontal="center" vertical="center" shrinkToFit="1"/>
    </xf>
    <xf numFmtId="0" fontId="13" fillId="0" borderId="75" xfId="0" applyFont="1" applyBorder="1" applyAlignment="1">
      <alignment horizontal="right" vertical="center" shrinkToFit="1"/>
    </xf>
    <xf numFmtId="0" fontId="13" fillId="0" borderId="76" xfId="0" applyFont="1" applyBorder="1" applyAlignment="1">
      <alignment horizontal="right" vertical="center" shrinkToFit="1"/>
    </xf>
    <xf numFmtId="0" fontId="13" fillId="5" borderId="76" xfId="0" applyFont="1" applyFill="1" applyBorder="1" applyAlignment="1">
      <alignment horizontal="center" vertical="center" shrinkToFit="1"/>
    </xf>
    <xf numFmtId="0" fontId="13" fillId="5" borderId="77" xfId="0" applyFont="1" applyFill="1" applyBorder="1" applyAlignment="1">
      <alignment horizontal="center" vertical="center" shrinkToFit="1"/>
    </xf>
    <xf numFmtId="0" fontId="18" fillId="0" borderId="0" xfId="0" applyFont="1" applyAlignment="1">
      <alignment horizontal="left" vertical="center" shrinkToFit="1"/>
    </xf>
    <xf numFmtId="186" fontId="19" fillId="5" borderId="2" xfId="0" applyNumberFormat="1" applyFont="1" applyFill="1" applyBorder="1" applyAlignment="1">
      <alignment horizontal="center" vertical="center"/>
    </xf>
    <xf numFmtId="186" fontId="19" fillId="5" borderId="7" xfId="0" applyNumberFormat="1" applyFont="1" applyFill="1" applyBorder="1" applyAlignment="1">
      <alignment horizontal="center" vertical="center"/>
    </xf>
    <xf numFmtId="186" fontId="19" fillId="5" borderId="8" xfId="0" applyNumberFormat="1" applyFont="1" applyFill="1" applyBorder="1" applyAlignment="1">
      <alignment horizontal="center" vertical="center"/>
    </xf>
    <xf numFmtId="0" fontId="16" fillId="0" borderId="6" xfId="0" applyFont="1" applyBorder="1" applyAlignment="1">
      <alignment horizontal="right" vertical="center" shrinkToFit="1"/>
    </xf>
    <xf numFmtId="0" fontId="16" fillId="0" borderId="17" xfId="0" applyFont="1" applyBorder="1" applyAlignment="1">
      <alignment horizontal="right" vertical="center" shrinkToFit="1"/>
    </xf>
    <xf numFmtId="0" fontId="17" fillId="2" borderId="37" xfId="0" applyFont="1" applyFill="1" applyBorder="1" applyAlignment="1" applyProtection="1">
      <alignment horizontal="center" vertical="center" shrinkToFit="1"/>
      <protection locked="0"/>
    </xf>
    <xf numFmtId="0" fontId="17" fillId="2" borderId="38"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13" fillId="0" borderId="38" xfId="0" applyFont="1" applyBorder="1" applyAlignment="1">
      <alignment horizontal="center" vertical="center" shrinkToFit="1"/>
    </xf>
    <xf numFmtId="0" fontId="17" fillId="6" borderId="37" xfId="0" applyFont="1" applyFill="1" applyBorder="1" applyAlignment="1">
      <alignment horizontal="center" vertical="center" shrinkToFit="1"/>
    </xf>
    <xf numFmtId="0" fontId="17" fillId="6" borderId="38" xfId="0" applyFont="1" applyFill="1" applyBorder="1" applyAlignment="1">
      <alignment horizontal="center" vertical="center" shrinkToFit="1"/>
    </xf>
    <xf numFmtId="0" fontId="13" fillId="0" borderId="30" xfId="0" applyFont="1" applyBorder="1" applyAlignment="1">
      <alignment horizontal="center" vertical="center" shrinkToFit="1"/>
    </xf>
    <xf numFmtId="0" fontId="13" fillId="0" borderId="75" xfId="0" applyFont="1" applyBorder="1" applyAlignment="1">
      <alignment horizontal="left" vertical="center" shrinkToFit="1"/>
    </xf>
    <xf numFmtId="0" fontId="13" fillId="0" borderId="76" xfId="0" applyFont="1" applyBorder="1" applyAlignment="1">
      <alignment horizontal="left" vertical="center" shrinkToFit="1"/>
    </xf>
    <xf numFmtId="42" fontId="13" fillId="5" borderId="76" xfId="0" applyNumberFormat="1" applyFont="1" applyFill="1" applyBorder="1" applyAlignment="1">
      <alignment horizontal="right" vertical="center" shrinkToFit="1"/>
    </xf>
    <xf numFmtId="42" fontId="13" fillId="5" borderId="77" xfId="0" applyNumberFormat="1" applyFont="1" applyFill="1" applyBorder="1" applyAlignment="1">
      <alignment horizontal="right" vertical="center" shrinkToFit="1"/>
    </xf>
    <xf numFmtId="0" fontId="16" fillId="0" borderId="68"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0" xfId="0" applyFont="1" applyBorder="1" applyAlignment="1">
      <alignment horizontal="center" vertical="center" shrinkToFit="1"/>
    </xf>
    <xf numFmtId="0" fontId="17" fillId="2" borderId="28"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16" fillId="0" borderId="74" xfId="0" applyFont="1" applyBorder="1" applyAlignment="1">
      <alignment horizontal="center" vertical="center" shrinkToFit="1"/>
    </xf>
    <xf numFmtId="0" fontId="16" fillId="0" borderId="78" xfId="0" applyFont="1" applyBorder="1" applyAlignment="1">
      <alignment horizontal="center" vertical="center" shrinkToFit="1"/>
    </xf>
    <xf numFmtId="0" fontId="17" fillId="2" borderId="35" xfId="0" applyFont="1" applyFill="1" applyBorder="1" applyAlignment="1" applyProtection="1">
      <alignment horizontal="center" vertical="center" shrinkToFit="1"/>
      <protection locked="0"/>
    </xf>
    <xf numFmtId="0" fontId="17" fillId="2" borderId="20"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0" fontId="13" fillId="2" borderId="2"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49" fontId="13" fillId="2" borderId="2" xfId="0" applyNumberFormat="1" applyFont="1" applyFill="1" applyBorder="1" applyAlignment="1" applyProtection="1">
      <alignment horizontal="left" vertical="center" shrinkToFit="1"/>
      <protection locked="0"/>
    </xf>
    <xf numFmtId="49" fontId="13" fillId="2" borderId="7" xfId="0" applyNumberFormat="1" applyFont="1" applyFill="1" applyBorder="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0" fontId="13" fillId="5" borderId="76" xfId="0" applyFont="1" applyFill="1" applyBorder="1" applyAlignment="1" applyProtection="1">
      <alignment horizontal="right" vertical="center" shrinkToFit="1"/>
      <protection locked="0"/>
    </xf>
    <xf numFmtId="0" fontId="13" fillId="5" borderId="77" xfId="0" applyFont="1" applyFill="1" applyBorder="1" applyAlignment="1" applyProtection="1">
      <alignment horizontal="right" vertical="center" shrinkToFit="1"/>
      <protection locked="0"/>
    </xf>
    <xf numFmtId="58" fontId="13" fillId="2" borderId="3" xfId="0" applyNumberFormat="1" applyFont="1" applyFill="1" applyBorder="1" applyAlignment="1" applyProtection="1">
      <alignment horizontal="left" vertical="center" shrinkToFit="1"/>
      <protection locked="0"/>
    </xf>
    <xf numFmtId="0" fontId="13" fillId="0" borderId="2"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49" fontId="13" fillId="2" borderId="3" xfId="0" quotePrefix="1" applyNumberFormat="1" applyFont="1" applyFill="1" applyBorder="1" applyAlignment="1" applyProtection="1">
      <alignment horizontal="left" vertical="center" shrinkToFit="1"/>
      <protection locked="0"/>
    </xf>
    <xf numFmtId="49" fontId="13" fillId="2" borderId="3" xfId="0" applyNumberFormat="1" applyFont="1" applyFill="1" applyBorder="1" applyAlignment="1" applyProtection="1">
      <alignment horizontal="left" vertical="center" shrinkToFit="1"/>
      <protection locked="0"/>
    </xf>
    <xf numFmtId="0" fontId="12" fillId="0" borderId="0" xfId="0" applyFont="1" applyAlignment="1">
      <alignment horizontal="left" vertical="center" shrinkToFit="1"/>
    </xf>
    <xf numFmtId="191" fontId="13" fillId="2" borderId="3" xfId="0" applyNumberFormat="1" applyFont="1" applyFill="1" applyBorder="1" applyAlignment="1" applyProtection="1">
      <alignment horizontal="left" vertical="center" shrinkToFit="1"/>
      <protection locked="0"/>
    </xf>
    <xf numFmtId="185" fontId="13" fillId="2" borderId="2" xfId="0" applyNumberFormat="1" applyFont="1" applyFill="1" applyBorder="1" applyAlignment="1" applyProtection="1">
      <alignment horizontal="left" vertical="center" shrinkToFit="1"/>
      <protection locked="0"/>
    </xf>
    <xf numFmtId="185" fontId="13" fillId="2" borderId="7" xfId="0" applyNumberFormat="1" applyFont="1" applyFill="1" applyBorder="1" applyAlignment="1" applyProtection="1">
      <alignment horizontal="left" vertical="center" shrinkToFit="1"/>
      <protection locked="0"/>
    </xf>
    <xf numFmtId="185" fontId="13" fillId="2" borderId="8" xfId="0" applyNumberFormat="1" applyFont="1" applyFill="1" applyBorder="1" applyAlignment="1" applyProtection="1">
      <alignment horizontal="left" vertical="center" shrinkToFit="1"/>
      <protection locked="0"/>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3" fillId="0" borderId="3" xfId="0" applyFont="1" applyBorder="1" applyAlignment="1" applyProtection="1">
      <alignment horizontal="left" vertical="center"/>
      <protection locked="0"/>
    </xf>
    <xf numFmtId="178" fontId="21" fillId="0" borderId="3"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protection locked="0"/>
    </xf>
    <xf numFmtId="180" fontId="13" fillId="0" borderId="2" xfId="0" applyNumberFormat="1" applyFont="1" applyBorder="1" applyAlignment="1" applyProtection="1">
      <alignment horizontal="center" vertical="center"/>
      <protection locked="0"/>
    </xf>
    <xf numFmtId="180" fontId="13" fillId="0" borderId="7" xfId="0" applyNumberFormat="1" applyFont="1" applyBorder="1" applyAlignment="1" applyProtection="1">
      <alignment horizontal="center" vertical="center"/>
      <protection locked="0"/>
    </xf>
    <xf numFmtId="180" fontId="13" fillId="0" borderId="8" xfId="0" applyNumberFormat="1" applyFont="1" applyBorder="1" applyAlignment="1" applyProtection="1">
      <alignment horizontal="center" vertical="center"/>
      <protection locked="0"/>
    </xf>
    <xf numFmtId="180" fontId="13" fillId="0" borderId="2" xfId="0" applyNumberFormat="1" applyFont="1" applyBorder="1" applyAlignment="1" applyProtection="1">
      <alignment horizontal="right" vertical="center"/>
      <protection locked="0"/>
    </xf>
    <xf numFmtId="180" fontId="13" fillId="0" borderId="7" xfId="0" applyNumberFormat="1" applyFont="1" applyBorder="1" applyAlignment="1" applyProtection="1">
      <alignment horizontal="right" vertical="center"/>
      <protection locked="0"/>
    </xf>
    <xf numFmtId="180" fontId="13" fillId="0" borderId="8" xfId="0" applyNumberFormat="1" applyFont="1" applyBorder="1" applyAlignment="1" applyProtection="1">
      <alignment horizontal="right" vertical="center"/>
      <protection locked="0"/>
    </xf>
    <xf numFmtId="181" fontId="13" fillId="0" borderId="2" xfId="3" applyNumberFormat="1" applyFont="1" applyFill="1" applyBorder="1" applyAlignment="1" applyProtection="1">
      <alignment horizontal="center" vertical="center" shrinkToFit="1"/>
      <protection locked="0"/>
    </xf>
    <xf numFmtId="181" fontId="13" fillId="0" borderId="7" xfId="3" applyNumberFormat="1" applyFont="1" applyFill="1" applyBorder="1" applyAlignment="1" applyProtection="1">
      <alignment horizontal="center" vertical="center" shrinkToFit="1"/>
      <protection locked="0"/>
    </xf>
    <xf numFmtId="181" fontId="13" fillId="0" borderId="8" xfId="3" applyNumberFormat="1"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wrapText="1"/>
      <protection locked="0"/>
    </xf>
    <xf numFmtId="181" fontId="13" fillId="0" borderId="3" xfId="3" applyNumberFormat="1" applyFont="1" applyFill="1" applyBorder="1" applyAlignment="1" applyProtection="1">
      <alignment horizontal="center" vertical="center" shrinkToFit="1"/>
      <protection locked="0"/>
    </xf>
    <xf numFmtId="0" fontId="18" fillId="0" borderId="3" xfId="0" applyFont="1" applyBorder="1" applyAlignment="1" applyProtection="1">
      <alignment horizontal="left" vertical="center"/>
      <protection locked="0"/>
    </xf>
    <xf numFmtId="186" fontId="14" fillId="0" borderId="3" xfId="0" applyNumberFormat="1" applyFont="1" applyBorder="1" applyAlignment="1" applyProtection="1">
      <alignment horizontal="center" vertical="center" shrinkToFit="1"/>
      <protection locked="0"/>
    </xf>
    <xf numFmtId="0" fontId="18" fillId="0" borderId="3" xfId="0" applyFont="1" applyBorder="1" applyAlignment="1" applyProtection="1">
      <alignment horizontal="left" vertical="center" wrapText="1"/>
      <protection locked="0"/>
    </xf>
    <xf numFmtId="0" fontId="18" fillId="0" borderId="33"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24" fillId="0" borderId="33" xfId="0" applyFont="1" applyBorder="1" applyAlignment="1" applyProtection="1">
      <alignment vertical="center" wrapText="1" shrinkToFit="1"/>
      <protection locked="0"/>
    </xf>
    <xf numFmtId="0" fontId="24" fillId="0" borderId="18" xfId="0" applyFont="1" applyBorder="1" applyAlignment="1" applyProtection="1">
      <alignment vertical="center" wrapText="1" shrinkToFit="1"/>
      <protection locked="0"/>
    </xf>
    <xf numFmtId="0" fontId="24" fillId="0" borderId="39" xfId="0" applyFont="1" applyBorder="1" applyAlignment="1" applyProtection="1">
      <alignment vertical="center" wrapText="1" shrinkToFit="1"/>
      <protection locked="0"/>
    </xf>
    <xf numFmtId="0" fontId="24" fillId="0" borderId="34" xfId="0" applyFont="1" applyBorder="1" applyAlignment="1" applyProtection="1">
      <alignment vertical="center" wrapText="1" shrinkToFit="1"/>
      <protection locked="0"/>
    </xf>
    <xf numFmtId="0" fontId="24" fillId="0" borderId="19" xfId="0" applyFont="1" applyBorder="1" applyAlignment="1" applyProtection="1">
      <alignment vertical="center" wrapText="1" shrinkToFit="1"/>
      <protection locked="0"/>
    </xf>
    <xf numFmtId="0" fontId="24" fillId="0" borderId="40" xfId="0" applyFont="1" applyBorder="1" applyAlignment="1" applyProtection="1">
      <alignment vertical="center" wrapText="1" shrinkToFit="1"/>
      <protection locked="0"/>
    </xf>
    <xf numFmtId="49" fontId="18" fillId="0" borderId="20" xfId="0" applyNumberFormat="1" applyFont="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0" fontId="18" fillId="0" borderId="10"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5"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7"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0" fontId="18" fillId="0" borderId="27" xfId="0" applyFont="1" applyBorder="1" applyAlignment="1">
      <alignment horizontal="center" vertical="center"/>
    </xf>
    <xf numFmtId="0" fontId="18" fillId="0" borderId="2"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0" xfId="0" applyFont="1" applyBorder="1" applyAlignment="1" applyProtection="1">
      <alignment horizontal="left" vertical="center" wrapText="1"/>
      <protection locked="0"/>
    </xf>
    <xf numFmtId="0" fontId="18" fillId="0" borderId="71" xfId="0" applyFont="1" applyBorder="1" applyAlignment="1" applyProtection="1">
      <alignment horizontal="left" vertical="center" wrapText="1"/>
      <protection locked="0"/>
    </xf>
    <xf numFmtId="0" fontId="18" fillId="0" borderId="16" xfId="0" applyFont="1" applyBorder="1" applyAlignment="1" applyProtection="1">
      <alignment horizontal="center" vertical="center" shrinkToFit="1"/>
      <protection locked="0"/>
    </xf>
    <xf numFmtId="0" fontId="26" fillId="0" borderId="9" xfId="0" applyFont="1" applyBorder="1" applyAlignment="1">
      <alignment horizontal="center" vertical="center"/>
    </xf>
    <xf numFmtId="0" fontId="26" fillId="0" borderId="23" xfId="0" applyFont="1" applyBorder="1" applyAlignment="1">
      <alignment horizontal="center" vertical="center"/>
    </xf>
    <xf numFmtId="49" fontId="18" fillId="0" borderId="26"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left" vertical="center" shrinkToFit="1"/>
      <protection locked="0"/>
    </xf>
    <xf numFmtId="0" fontId="13" fillId="0" borderId="80" xfId="0" applyFont="1" applyBorder="1" applyAlignment="1" applyProtection="1">
      <alignment horizontal="left" vertical="center" shrinkToFit="1"/>
      <protection locked="0"/>
    </xf>
    <xf numFmtId="190" fontId="13" fillId="0" borderId="3" xfId="0" applyNumberFormat="1" applyFont="1" applyBorder="1" applyAlignment="1">
      <alignment horizontal="left" vertical="center" shrinkToFit="1"/>
    </xf>
    <xf numFmtId="49" fontId="13" fillId="0" borderId="3" xfId="0" applyNumberFormat="1" applyFont="1" applyBorder="1" applyAlignment="1" applyProtection="1">
      <alignment horizontal="center" vertical="center" shrinkToFit="1"/>
      <protection locked="0"/>
    </xf>
    <xf numFmtId="0" fontId="18" fillId="0" borderId="20"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49" fontId="18" fillId="0" borderId="35" xfId="0" applyNumberFormat="1" applyFont="1" applyBorder="1" applyAlignment="1" applyProtection="1">
      <alignment horizontal="center" vertical="center" shrinkToFit="1"/>
      <protection locked="0"/>
    </xf>
    <xf numFmtId="49" fontId="18" fillId="0" borderId="32" xfId="0" applyNumberFormat="1"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176" fontId="13" fillId="0" borderId="17" xfId="0" applyNumberFormat="1" applyFont="1" applyBorder="1" applyAlignment="1" applyProtection="1">
      <alignment horizontal="center" vertical="center" shrinkToFit="1"/>
      <protection locked="0"/>
    </xf>
    <xf numFmtId="176" fontId="13" fillId="0" borderId="22"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33" xfId="0" applyFont="1" applyBorder="1" applyAlignment="1" applyProtection="1">
      <alignment horizontal="left" vertical="center" shrinkToFit="1"/>
      <protection locked="0"/>
    </xf>
    <xf numFmtId="0" fontId="13" fillId="0" borderId="18"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6" fillId="0" borderId="0" xfId="0" applyFont="1" applyAlignment="1">
      <alignment horizontal="left" vertical="center" shrinkToFit="1"/>
    </xf>
    <xf numFmtId="176" fontId="13" fillId="0" borderId="17" xfId="0" applyNumberFormat="1" applyFont="1" applyBorder="1" applyAlignment="1">
      <alignment horizontal="center" vertical="center" shrinkToFit="1"/>
    </xf>
    <xf numFmtId="176" fontId="13" fillId="0" borderId="22" xfId="0" applyNumberFormat="1" applyFont="1" applyBorder="1" applyAlignment="1">
      <alignment horizontal="center" vertical="center" shrinkToFit="1"/>
    </xf>
    <xf numFmtId="0" fontId="18" fillId="0" borderId="9"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3" fillId="0" borderId="39" xfId="0" applyFont="1" applyBorder="1" applyAlignment="1" applyProtection="1">
      <alignment horizontal="left" vertical="center" shrinkToFit="1"/>
      <protection locked="0"/>
    </xf>
    <xf numFmtId="190" fontId="13" fillId="0" borderId="33" xfId="0" applyNumberFormat="1" applyFont="1" applyBorder="1" applyAlignment="1">
      <alignment horizontal="left" vertical="center" shrinkToFit="1"/>
    </xf>
    <xf numFmtId="190" fontId="13" fillId="0" borderId="18" xfId="0" applyNumberFormat="1" applyFont="1" applyBorder="1" applyAlignment="1">
      <alignment horizontal="left" vertical="center" shrinkToFit="1"/>
    </xf>
    <xf numFmtId="190" fontId="13" fillId="0" borderId="29" xfId="0" applyNumberFormat="1" applyFont="1" applyBorder="1" applyAlignment="1">
      <alignment horizontal="left" vertical="center" shrinkToFit="1"/>
    </xf>
    <xf numFmtId="0" fontId="13" fillId="6" borderId="3" xfId="0" applyFont="1" applyFill="1" applyBorder="1" applyAlignment="1">
      <alignment horizontal="center" vertical="center" shrinkToFit="1"/>
    </xf>
    <xf numFmtId="0" fontId="21" fillId="0" borderId="2" xfId="4" applyFont="1" applyBorder="1" applyAlignment="1" applyProtection="1">
      <alignment horizontal="center" vertical="center" shrinkToFit="1"/>
      <protection locked="0"/>
    </xf>
    <xf numFmtId="0" fontId="21" fillId="0" borderId="7" xfId="4" applyFont="1" applyBorder="1" applyAlignment="1" applyProtection="1">
      <alignment horizontal="center" vertical="center" shrinkToFit="1"/>
      <protection locked="0"/>
    </xf>
    <xf numFmtId="0" fontId="21" fillId="0" borderId="8" xfId="4" applyFont="1" applyBorder="1" applyAlignment="1" applyProtection="1">
      <alignment horizontal="center" vertical="center" shrinkToFit="1"/>
      <protection locked="0"/>
    </xf>
    <xf numFmtId="0" fontId="20" fillId="0" borderId="3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180" fontId="21" fillId="0" borderId="3" xfId="0" applyNumberFormat="1" applyFont="1" applyBorder="1" applyAlignment="1" applyProtection="1">
      <alignment horizontal="right" vertical="center" shrinkToFit="1"/>
      <protection locked="0"/>
    </xf>
    <xf numFmtId="178" fontId="13" fillId="0" borderId="3" xfId="0" applyNumberFormat="1" applyFont="1" applyBorder="1" applyAlignment="1" applyProtection="1">
      <alignment horizontal="center" vertical="center" shrinkToFit="1"/>
      <protection locked="0"/>
    </xf>
    <xf numFmtId="180" fontId="13" fillId="0" borderId="3" xfId="0" applyNumberFormat="1" applyFont="1" applyBorder="1" applyAlignment="1">
      <alignment horizontal="center" vertical="center" shrinkToFit="1"/>
    </xf>
    <xf numFmtId="0" fontId="20" fillId="0" borderId="2"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187" fontId="21" fillId="0" borderId="2" xfId="0" applyNumberFormat="1" applyFont="1" applyBorder="1" applyAlignment="1" applyProtection="1">
      <alignment horizontal="center" vertical="center" shrinkToFit="1"/>
      <protection locked="0"/>
    </xf>
    <xf numFmtId="187" fontId="21" fillId="0" borderId="7" xfId="0" applyNumberFormat="1" applyFont="1" applyBorder="1" applyAlignment="1" applyProtection="1">
      <alignment horizontal="center" vertical="center" shrinkToFit="1"/>
      <protection locked="0"/>
    </xf>
    <xf numFmtId="187" fontId="21" fillId="0" borderId="8" xfId="0" applyNumberFormat="1" applyFont="1" applyBorder="1" applyAlignment="1" applyProtection="1">
      <alignment horizontal="center" vertical="center" shrinkToFit="1"/>
      <protection locked="0"/>
    </xf>
    <xf numFmtId="49" fontId="13" fillId="0" borderId="3" xfId="0" quotePrefix="1" applyNumberFormat="1" applyFont="1" applyBorder="1" applyAlignment="1" applyProtection="1">
      <alignment horizontal="left" vertical="center" shrinkToFit="1"/>
      <protection locked="0"/>
    </xf>
    <xf numFmtId="49" fontId="13" fillId="0" borderId="3" xfId="0" applyNumberFormat="1" applyFont="1" applyBorder="1" applyAlignment="1" applyProtection="1">
      <alignment horizontal="left" vertical="center" shrinkToFit="1"/>
      <protection locked="0"/>
    </xf>
    <xf numFmtId="58" fontId="13" fillId="0" borderId="3" xfId="0" applyNumberFormat="1"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7" fillId="0" borderId="37"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7" fillId="5" borderId="37" xfId="0" applyFont="1" applyFill="1" applyBorder="1" applyAlignment="1">
      <alignment horizontal="center" vertical="center" shrinkToFit="1"/>
    </xf>
    <xf numFmtId="0" fontId="17" fillId="5" borderId="38" xfId="0" applyFont="1" applyFill="1" applyBorder="1" applyAlignment="1">
      <alignment horizontal="center" vertical="center" shrinkToFit="1"/>
    </xf>
    <xf numFmtId="49" fontId="13" fillId="0" borderId="2" xfId="0" applyNumberFormat="1" applyFont="1" applyBorder="1" applyAlignment="1" applyProtection="1">
      <alignment horizontal="left" vertical="center" wrapText="1" shrinkToFit="1"/>
      <protection locked="0"/>
    </xf>
    <xf numFmtId="49" fontId="13" fillId="0" borderId="7" xfId="0" applyNumberFormat="1" applyFont="1" applyBorder="1" applyAlignment="1" applyProtection="1">
      <alignment horizontal="left" vertical="center" wrapText="1" shrinkToFit="1"/>
      <protection locked="0"/>
    </xf>
    <xf numFmtId="49" fontId="13" fillId="0" borderId="8" xfId="0" applyNumberFormat="1" applyFont="1" applyBorder="1" applyAlignment="1" applyProtection="1">
      <alignment horizontal="left" vertical="center" wrapText="1" shrinkToFit="1"/>
      <protection locked="0"/>
    </xf>
    <xf numFmtId="187" fontId="21" fillId="0" borderId="3" xfId="0" applyNumberFormat="1"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191" fontId="13" fillId="0" borderId="3"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7"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185" fontId="13" fillId="0" borderId="2" xfId="0" applyNumberFormat="1" applyFont="1" applyBorder="1" applyAlignment="1" applyProtection="1">
      <alignment horizontal="left" vertical="center" shrinkToFit="1"/>
      <protection locked="0"/>
    </xf>
    <xf numFmtId="185" fontId="13" fillId="0" borderId="7" xfId="0" applyNumberFormat="1" applyFont="1" applyBorder="1" applyAlignment="1" applyProtection="1">
      <alignment horizontal="left" vertical="center" shrinkToFit="1"/>
      <protection locked="0"/>
    </xf>
    <xf numFmtId="185" fontId="13" fillId="0" borderId="8" xfId="0" applyNumberFormat="1" applyFont="1" applyBorder="1" applyAlignment="1" applyProtection="1">
      <alignment horizontal="left" vertical="center" shrinkToFit="1"/>
      <protection locked="0"/>
    </xf>
    <xf numFmtId="0" fontId="13" fillId="0" borderId="2" xfId="0" applyFont="1" applyBorder="1" applyAlignment="1" applyProtection="1">
      <alignment horizontal="left" vertical="center" wrapText="1" shrinkToFit="1"/>
      <protection locked="0"/>
    </xf>
    <xf numFmtId="0" fontId="13" fillId="0" borderId="7" xfId="0" applyFont="1" applyBorder="1" applyAlignment="1" applyProtection="1">
      <alignment horizontal="left" vertical="center" wrapText="1" shrinkToFit="1"/>
      <protection locked="0"/>
    </xf>
    <xf numFmtId="0" fontId="13" fillId="0" borderId="8" xfId="0" applyFont="1" applyBorder="1" applyAlignment="1" applyProtection="1">
      <alignment horizontal="left" vertical="center" wrapText="1" shrinkToFit="1"/>
      <protection locked="0"/>
    </xf>
    <xf numFmtId="0" fontId="16" fillId="0" borderId="0" xfId="0" applyFont="1" applyAlignment="1">
      <alignment horizontal="right" vertical="center"/>
    </xf>
    <xf numFmtId="38" fontId="16" fillId="0" borderId="0" xfId="3" applyFont="1" applyFill="1" applyBorder="1" applyAlignment="1" applyProtection="1">
      <alignment horizontal="right" vertical="center"/>
    </xf>
    <xf numFmtId="0" fontId="16"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righ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3" fillId="0" borderId="0" xfId="0" applyFont="1" applyAlignment="1">
      <alignment horizontal="left" vertical="top" wrapText="1" shrinkToFit="1"/>
    </xf>
    <xf numFmtId="0" fontId="16" fillId="0" borderId="0" xfId="0" applyFont="1" applyAlignment="1">
      <alignment horizontal="left" vertical="center" wrapText="1"/>
    </xf>
    <xf numFmtId="0" fontId="30" fillId="0" borderId="0" xfId="0" applyFont="1" applyAlignment="1">
      <alignment horizontal="left" vertical="top"/>
    </xf>
    <xf numFmtId="181" fontId="13" fillId="0" borderId="0" xfId="0" applyNumberFormat="1" applyFont="1" applyAlignment="1">
      <alignment horizontal="distributed" vertical="center" shrinkToFit="1"/>
    </xf>
    <xf numFmtId="182" fontId="13" fillId="0" borderId="0" xfId="0" applyNumberFormat="1" applyFont="1" applyAlignment="1">
      <alignment horizontal="distributed" vertical="center" shrinkToFit="1"/>
    </xf>
    <xf numFmtId="186" fontId="21" fillId="0" borderId="46" xfId="0" applyNumberFormat="1" applyFont="1" applyBorder="1" applyAlignment="1">
      <alignment horizontal="right" vertical="center" shrinkToFit="1"/>
    </xf>
    <xf numFmtId="186" fontId="21" fillId="0" borderId="0" xfId="0" applyNumberFormat="1" applyFont="1" applyAlignment="1">
      <alignment horizontal="right" vertical="center" shrinkToFit="1"/>
    </xf>
    <xf numFmtId="186" fontId="21" fillId="0" borderId="30" xfId="0" applyNumberFormat="1" applyFont="1" applyBorder="1" applyAlignment="1">
      <alignment horizontal="right" vertical="center" shrinkToFit="1"/>
    </xf>
    <xf numFmtId="186" fontId="21" fillId="0" borderId="3" xfId="0" applyNumberFormat="1" applyFont="1" applyBorder="1" applyAlignment="1">
      <alignment horizontal="right" vertical="center" shrinkToFit="1"/>
    </xf>
    <xf numFmtId="0" fontId="21" fillId="0" borderId="98" xfId="0" applyFont="1" applyBorder="1" applyAlignment="1">
      <alignment horizontal="center" vertical="center" textRotation="255" shrinkToFit="1"/>
    </xf>
    <xf numFmtId="0" fontId="21" fillId="0" borderId="1" xfId="0" applyFont="1" applyBorder="1" applyAlignment="1">
      <alignment horizontal="center" vertical="center" textRotation="255" shrinkToFit="1"/>
    </xf>
    <xf numFmtId="0" fontId="21" fillId="0" borderId="99" xfId="0" applyFont="1" applyBorder="1" applyAlignment="1">
      <alignment horizontal="center" vertical="center" textRotation="255" shrinkToFit="1"/>
    </xf>
    <xf numFmtId="179" fontId="21" fillId="0" borderId="98" xfId="0" applyNumberFormat="1" applyFont="1" applyBorder="1" applyAlignment="1">
      <alignment horizontal="center" vertical="center" textRotation="255" shrinkToFit="1"/>
    </xf>
    <xf numFmtId="179" fontId="21" fillId="0" borderId="1" xfId="0" applyNumberFormat="1" applyFont="1" applyBorder="1" applyAlignment="1">
      <alignment horizontal="center" vertical="center" textRotation="255" shrinkToFit="1"/>
    </xf>
    <xf numFmtId="179" fontId="21" fillId="0" borderId="99" xfId="0" applyNumberFormat="1" applyFont="1" applyBorder="1" applyAlignment="1">
      <alignment horizontal="center" vertical="center" textRotation="255" shrinkToFit="1"/>
    </xf>
    <xf numFmtId="41" fontId="21" fillId="0" borderId="0" xfId="0" applyNumberFormat="1" applyFont="1" applyAlignment="1">
      <alignment horizontal="left" vertical="center" shrinkToFit="1"/>
    </xf>
    <xf numFmtId="41" fontId="21" fillId="0" borderId="30" xfId="0" applyNumberFormat="1" applyFont="1" applyBorder="1" applyAlignment="1">
      <alignment horizontal="left" vertical="center" shrinkToFit="1"/>
    </xf>
    <xf numFmtId="0" fontId="21" fillId="0" borderId="46" xfId="0" applyFont="1" applyBorder="1" applyAlignment="1">
      <alignment horizontal="center" vertical="center" shrinkToFit="1"/>
    </xf>
    <xf numFmtId="0" fontId="21" fillId="0" borderId="0" xfId="0" applyFont="1" applyAlignment="1">
      <alignment horizontal="center" vertical="center" shrinkToFit="1"/>
    </xf>
    <xf numFmtId="0" fontId="21" fillId="0" borderId="30" xfId="0" applyFont="1" applyBorder="1" applyAlignment="1">
      <alignment horizontal="center" vertical="center" shrinkToFit="1"/>
    </xf>
    <xf numFmtId="186" fontId="21" fillId="0" borderId="80" xfId="0" applyNumberFormat="1" applyFont="1" applyBorder="1" applyAlignment="1">
      <alignment horizontal="right" vertical="center" shrinkToFit="1"/>
    </xf>
    <xf numFmtId="0" fontId="21" fillId="0" borderId="3" xfId="0" applyFont="1" applyBorder="1" applyAlignment="1">
      <alignment horizontal="center" vertical="center" textRotation="255" shrinkToFit="1"/>
    </xf>
    <xf numFmtId="0" fontId="21" fillId="0" borderId="3" xfId="0" applyFont="1" applyBorder="1" applyAlignment="1">
      <alignment horizontal="center" vertical="center" shrinkToFit="1"/>
    </xf>
    <xf numFmtId="0" fontId="21" fillId="0" borderId="3" xfId="4" applyFont="1" applyBorder="1" applyAlignment="1">
      <alignment horizontal="center" vertical="center" textRotation="255"/>
    </xf>
    <xf numFmtId="186" fontId="21" fillId="0" borderId="3" xfId="4" applyNumberFormat="1" applyFont="1" applyBorder="1" applyAlignment="1">
      <alignment horizontal="right" vertical="center"/>
    </xf>
    <xf numFmtId="42" fontId="21" fillId="0" borderId="0" xfId="0" applyNumberFormat="1" applyFont="1" applyAlignment="1">
      <alignment horizontal="left" vertical="center" shrinkToFit="1"/>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180" fontId="21" fillId="0" borderId="46" xfId="4" applyNumberFormat="1" applyFont="1" applyBorder="1" applyAlignment="1">
      <alignment horizontal="center" vertical="center" shrinkToFit="1"/>
    </xf>
    <xf numFmtId="180" fontId="21" fillId="0" borderId="0" xfId="4" applyNumberFormat="1" applyFont="1" applyAlignment="1">
      <alignment horizontal="center" vertical="center" shrinkToFit="1"/>
    </xf>
    <xf numFmtId="180" fontId="21" fillId="0" borderId="30" xfId="4" applyNumberFormat="1" applyFont="1" applyBorder="1" applyAlignment="1">
      <alignment horizontal="center" vertical="center" shrinkToFit="1"/>
    </xf>
    <xf numFmtId="185" fontId="21" fillId="0" borderId="2" xfId="0" applyNumberFormat="1" applyFont="1" applyBorder="1" applyAlignment="1">
      <alignment horizontal="left" vertical="center" shrinkToFit="1"/>
    </xf>
    <xf numFmtId="185" fontId="21" fillId="0" borderId="7" xfId="0" applyNumberFormat="1" applyFont="1" applyBorder="1" applyAlignment="1">
      <alignment horizontal="left" vertical="center" shrinkToFit="1"/>
    </xf>
    <xf numFmtId="185" fontId="21" fillId="0" borderId="26" xfId="0" applyNumberFormat="1" applyFont="1" applyBorder="1" applyAlignment="1">
      <alignment horizontal="left" vertical="center" shrinkToFit="1"/>
    </xf>
    <xf numFmtId="43" fontId="21" fillId="0" borderId="0" xfId="4" applyNumberFormat="1" applyFont="1" applyAlignment="1">
      <alignment horizontal="center" vertical="center" shrinkToFit="1"/>
    </xf>
    <xf numFmtId="43" fontId="21" fillId="0" borderId="30" xfId="4" applyNumberFormat="1" applyFont="1" applyBorder="1" applyAlignment="1">
      <alignment horizontal="center" vertical="center" shrinkToFit="1"/>
    </xf>
    <xf numFmtId="183" fontId="21" fillId="0" borderId="46" xfId="0" applyNumberFormat="1" applyFont="1" applyBorder="1" applyAlignment="1">
      <alignment horizontal="center" vertical="center" shrinkToFit="1"/>
    </xf>
    <xf numFmtId="183" fontId="21" fillId="0" borderId="0" xfId="0" applyNumberFormat="1" applyFont="1" applyAlignment="1">
      <alignment horizontal="center" vertical="center" shrinkToFit="1"/>
    </xf>
    <xf numFmtId="189" fontId="21" fillId="0" borderId="3" xfId="0" applyNumberFormat="1" applyFont="1" applyBorder="1" applyAlignment="1">
      <alignment horizontal="left" vertical="center" shrinkToFit="1"/>
    </xf>
    <xf numFmtId="189" fontId="21" fillId="0" borderId="80" xfId="0" applyNumberFormat="1" applyFont="1" applyBorder="1" applyAlignment="1">
      <alignment horizontal="left" vertical="center" shrinkToFit="1"/>
    </xf>
    <xf numFmtId="186" fontId="21" fillId="0" borderId="2" xfId="0" applyNumberFormat="1" applyFont="1" applyBorder="1" applyAlignment="1">
      <alignment horizontal="right" vertical="center" shrinkToFit="1"/>
    </xf>
    <xf numFmtId="179" fontId="21" fillId="0" borderId="0" xfId="0" applyNumberFormat="1" applyFont="1" applyAlignment="1">
      <alignment horizontal="right" vertical="center" shrinkToFit="1"/>
    </xf>
    <xf numFmtId="179" fontId="21" fillId="0" borderId="3" xfId="0" applyNumberFormat="1" applyFont="1" applyBorder="1" applyAlignment="1">
      <alignment horizontal="center" vertical="center" textRotation="255" shrinkToFit="1"/>
    </xf>
    <xf numFmtId="0" fontId="21" fillId="0" borderId="49" xfId="0" applyFont="1" applyBorder="1" applyAlignment="1">
      <alignment horizontal="left" vertical="center" shrinkToFit="1"/>
    </xf>
    <xf numFmtId="42" fontId="21" fillId="0" borderId="46" xfId="0" applyNumberFormat="1" applyFont="1" applyBorder="1" applyAlignment="1">
      <alignment horizontal="center" vertical="center" shrinkToFit="1"/>
    </xf>
    <xf numFmtId="42" fontId="21" fillId="0" borderId="0" xfId="0" applyNumberFormat="1" applyFont="1" applyAlignment="1">
      <alignment horizontal="center" vertical="center" shrinkToFit="1"/>
    </xf>
    <xf numFmtId="0" fontId="21" fillId="0" borderId="33" xfId="0" applyFont="1" applyBorder="1" applyAlignment="1">
      <alignment horizontal="center" vertical="center" shrinkToFit="1"/>
    </xf>
    <xf numFmtId="0" fontId="21" fillId="0" borderId="18" xfId="0" applyFont="1" applyBorder="1" applyAlignment="1">
      <alignment horizontal="center" vertical="center" shrinkToFit="1"/>
    </xf>
    <xf numFmtId="180" fontId="21" fillId="0" borderId="46" xfId="4" applyNumberFormat="1" applyFont="1" applyBorder="1" applyAlignment="1">
      <alignment horizontal="right" vertical="center" shrinkToFit="1"/>
    </xf>
    <xf numFmtId="180" fontId="21" fillId="0" borderId="0" xfId="4" applyNumberFormat="1" applyFont="1" applyAlignment="1">
      <alignment horizontal="right" vertical="center" shrinkToFit="1"/>
    </xf>
    <xf numFmtId="180" fontId="21" fillId="0" borderId="30" xfId="4" applyNumberFormat="1" applyFont="1" applyBorder="1" applyAlignment="1">
      <alignment horizontal="right" vertical="center" shrinkToFit="1"/>
    </xf>
    <xf numFmtId="0" fontId="21" fillId="0" borderId="46" xfId="4" applyFont="1" applyBorder="1" applyAlignment="1">
      <alignment horizontal="center" vertical="center" shrinkToFit="1"/>
    </xf>
    <xf numFmtId="0" fontId="21" fillId="0" borderId="0" xfId="4" applyFont="1" applyAlignment="1">
      <alignment horizontal="center" vertical="center" shrinkToFit="1"/>
    </xf>
    <xf numFmtId="186" fontId="21" fillId="0" borderId="46" xfId="4" applyNumberFormat="1" applyFont="1" applyBorder="1" applyAlignment="1">
      <alignment horizontal="right" vertical="center" shrinkToFit="1"/>
    </xf>
    <xf numFmtId="186" fontId="21" fillId="0" borderId="0" xfId="4" applyNumberFormat="1" applyFont="1" applyAlignment="1">
      <alignment horizontal="right" vertical="center" shrinkToFit="1"/>
    </xf>
    <xf numFmtId="186" fontId="21" fillId="0" borderId="30" xfId="4" applyNumberFormat="1" applyFont="1" applyBorder="1" applyAlignment="1">
      <alignment horizontal="right" vertical="center" shrinkToFit="1"/>
    </xf>
    <xf numFmtId="186" fontId="21" fillId="0" borderId="33" xfId="0" applyNumberFormat="1" applyFont="1" applyBorder="1" applyAlignment="1">
      <alignment horizontal="right" vertical="center" shrinkToFit="1"/>
    </xf>
    <xf numFmtId="186" fontId="21" fillId="0" borderId="18" xfId="0" applyNumberFormat="1" applyFont="1" applyBorder="1" applyAlignment="1">
      <alignment horizontal="right" vertical="center" shrinkToFit="1"/>
    </xf>
    <xf numFmtId="186" fontId="21" fillId="0" borderId="29" xfId="0" applyNumberFormat="1" applyFont="1" applyBorder="1" applyAlignment="1">
      <alignment horizontal="right" vertical="center" shrinkToFit="1"/>
    </xf>
    <xf numFmtId="0" fontId="21" fillId="0" borderId="11" xfId="4" applyFont="1" applyBorder="1" applyAlignment="1">
      <alignment horizontal="left" vertical="center" shrinkToFit="1"/>
    </xf>
    <xf numFmtId="0" fontId="21" fillId="0" borderId="18" xfId="4" applyFont="1" applyBorder="1" applyAlignment="1">
      <alignment horizontal="left" vertical="center" shrinkToFit="1"/>
    </xf>
    <xf numFmtId="0" fontId="21" fillId="0" borderId="29" xfId="4" applyFont="1" applyBorder="1" applyAlignment="1">
      <alignment horizontal="left" vertical="center" shrinkToFit="1"/>
    </xf>
    <xf numFmtId="0" fontId="21" fillId="0" borderId="30" xfId="4" applyFont="1" applyBorder="1" applyAlignment="1">
      <alignment horizontal="center" vertical="center" shrinkToFit="1"/>
    </xf>
    <xf numFmtId="0" fontId="21" fillId="0" borderId="46" xfId="0" applyFont="1" applyBorder="1" applyAlignment="1">
      <alignment horizontal="left"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49" xfId="4" applyFont="1" applyBorder="1" applyAlignment="1">
      <alignment horizontal="center" vertical="center" shrinkToFit="1"/>
    </xf>
    <xf numFmtId="0" fontId="21" fillId="0" borderId="12" xfId="0" applyFont="1" applyBorder="1" applyAlignment="1">
      <alignment horizontal="left" vertical="center" shrinkToFit="1"/>
    </xf>
    <xf numFmtId="179" fontId="21" fillId="0" borderId="30" xfId="0" applyNumberFormat="1" applyFont="1" applyBorder="1" applyAlignment="1">
      <alignment horizontal="right" vertical="center" shrinkToFit="1"/>
    </xf>
    <xf numFmtId="179" fontId="21" fillId="0" borderId="46" xfId="0" applyNumberFormat="1" applyFont="1" applyBorder="1" applyAlignment="1">
      <alignment horizontal="right" vertical="center" shrinkToFit="1"/>
    </xf>
    <xf numFmtId="0" fontId="21" fillId="0" borderId="34"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40" xfId="0" applyFont="1" applyBorder="1" applyAlignment="1">
      <alignment horizontal="left" vertical="center" shrinkToFit="1"/>
    </xf>
    <xf numFmtId="0" fontId="21" fillId="0" borderId="46" xfId="0" applyFont="1" applyBorder="1" applyAlignment="1">
      <alignment horizontal="right" vertical="center" shrinkToFit="1"/>
    </xf>
    <xf numFmtId="0" fontId="21" fillId="0" borderId="0" xfId="0" applyFont="1" applyAlignment="1">
      <alignment horizontal="right" vertical="center" shrinkToFit="1"/>
    </xf>
    <xf numFmtId="0" fontId="21" fillId="0" borderId="31" xfId="0" applyFont="1" applyBorder="1" applyAlignment="1">
      <alignment horizontal="center" vertical="center" shrinkToFit="1"/>
    </xf>
    <xf numFmtId="0" fontId="13" fillId="0" borderId="0" xfId="4" applyFont="1" applyAlignment="1">
      <alignment horizontal="center" vertical="top"/>
    </xf>
    <xf numFmtId="0" fontId="12" fillId="0" borderId="0" xfId="4" applyFont="1" applyAlignment="1">
      <alignment horizontal="center" vertical="center" shrinkToFit="1"/>
    </xf>
    <xf numFmtId="0" fontId="21" fillId="0" borderId="4" xfId="4" applyFont="1" applyBorder="1" applyAlignment="1">
      <alignment horizontal="center" vertical="center"/>
    </xf>
    <xf numFmtId="0" fontId="21" fillId="0" borderId="9" xfId="4" applyFont="1" applyBorder="1" applyAlignment="1">
      <alignment horizontal="center" vertical="center"/>
    </xf>
    <xf numFmtId="0" fontId="21" fillId="0" borderId="27" xfId="4" applyFont="1" applyBorder="1" applyAlignment="1">
      <alignment horizontal="center" vertical="center"/>
    </xf>
    <xf numFmtId="0" fontId="21" fillId="0" borderId="50" xfId="4" applyFont="1" applyBorder="1" applyAlignment="1">
      <alignment horizontal="center" vertical="center"/>
    </xf>
    <xf numFmtId="0" fontId="21" fillId="0" borderId="51" xfId="4" applyFont="1" applyBorder="1" applyAlignment="1">
      <alignment horizontal="center" vertical="center"/>
    </xf>
    <xf numFmtId="0" fontId="21" fillId="0" borderId="62" xfId="4" applyFont="1" applyBorder="1" applyAlignment="1">
      <alignment horizontal="center" vertical="center"/>
    </xf>
    <xf numFmtId="0" fontId="21" fillId="0" borderId="16"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2" xfId="4" applyFont="1" applyBorder="1" applyAlignment="1">
      <alignment horizontal="center" vertical="center"/>
    </xf>
    <xf numFmtId="0" fontId="21" fillId="0" borderId="34" xfId="4" applyFont="1" applyBorder="1" applyAlignment="1">
      <alignment horizontal="center" vertical="center"/>
    </xf>
    <xf numFmtId="0" fontId="21" fillId="0" borderId="19" xfId="4" applyFont="1" applyBorder="1" applyAlignment="1">
      <alignment horizontal="center" vertical="center"/>
    </xf>
    <xf numFmtId="0" fontId="21" fillId="0" borderId="31" xfId="4" applyFont="1" applyBorder="1" applyAlignment="1">
      <alignment horizontal="center" vertical="center"/>
    </xf>
    <xf numFmtId="0" fontId="34" fillId="0" borderId="2" xfId="4" applyFont="1" applyBorder="1" applyAlignment="1">
      <alignment horizontal="center" vertical="center" shrinkToFit="1"/>
    </xf>
    <xf numFmtId="0" fontId="34" fillId="0" borderId="7" xfId="4" applyFont="1" applyBorder="1" applyAlignment="1">
      <alignment horizontal="center" vertical="center" shrinkToFit="1"/>
    </xf>
    <xf numFmtId="0" fontId="34" fillId="0" borderId="8" xfId="4" applyFont="1" applyBorder="1" applyAlignment="1">
      <alignment horizontal="center" vertical="center" shrinkToFit="1"/>
    </xf>
    <xf numFmtId="0" fontId="21" fillId="0" borderId="66" xfId="4" applyFont="1" applyBorder="1" applyAlignment="1">
      <alignment horizontal="center" vertical="center"/>
    </xf>
    <xf numFmtId="0" fontId="21" fillId="0" borderId="40" xfId="4" applyFont="1" applyBorder="1" applyAlignment="1">
      <alignment horizontal="center" vertical="center"/>
    </xf>
    <xf numFmtId="0" fontId="21" fillId="0" borderId="18" xfId="0" applyFont="1" applyBorder="1" applyAlignment="1">
      <alignment horizontal="left" vertical="center" shrinkToFit="1"/>
    </xf>
    <xf numFmtId="0" fontId="21" fillId="0" borderId="39" xfId="0" applyFont="1" applyBorder="1" applyAlignment="1">
      <alignment horizontal="left" vertical="center" shrinkToFit="1"/>
    </xf>
    <xf numFmtId="186" fontId="21" fillId="0" borderId="46" xfId="0" applyNumberFormat="1" applyFont="1" applyBorder="1" applyAlignment="1">
      <alignment horizontal="center" vertical="center" shrinkToFit="1"/>
    </xf>
    <xf numFmtId="186" fontId="21" fillId="0" borderId="0" xfId="0" applyNumberFormat="1" applyFont="1" applyAlignment="1">
      <alignment horizontal="center" vertical="center" shrinkToFit="1"/>
    </xf>
    <xf numFmtId="186" fontId="21" fillId="0" borderId="30" xfId="0" applyNumberFormat="1" applyFont="1" applyBorder="1" applyAlignment="1">
      <alignment horizontal="center" vertical="center" shrinkToFit="1"/>
    </xf>
    <xf numFmtId="0" fontId="13" fillId="0" borderId="6" xfId="4" applyFont="1" applyBorder="1" applyAlignment="1">
      <alignment horizontal="center" vertical="center"/>
    </xf>
    <xf numFmtId="0" fontId="13" fillId="0" borderId="17" xfId="4" applyFont="1" applyBorder="1" applyAlignment="1">
      <alignment horizontal="center" vertical="center"/>
    </xf>
    <xf numFmtId="0" fontId="33" fillId="0" borderId="37" xfId="4" applyFont="1" applyBorder="1" applyAlignment="1">
      <alignment horizontal="center" vertical="center"/>
    </xf>
    <xf numFmtId="0" fontId="33" fillId="0" borderId="17" xfId="4" applyFont="1" applyBorder="1" applyAlignment="1">
      <alignment horizontal="center" vertical="center"/>
    </xf>
    <xf numFmtId="0" fontId="13" fillId="0" borderId="17" xfId="4" applyFont="1" applyBorder="1" applyAlignment="1">
      <alignment horizontal="center" vertical="center" shrinkToFit="1"/>
    </xf>
    <xf numFmtId="0" fontId="33" fillId="0" borderId="37" xfId="4" applyFont="1" applyBorder="1" applyAlignment="1">
      <alignment horizontal="center" vertical="center" shrinkToFit="1"/>
    </xf>
    <xf numFmtId="0" fontId="33" fillId="0" borderId="17" xfId="4" applyFont="1" applyBorder="1" applyAlignment="1">
      <alignment horizontal="center" vertical="center" shrinkToFit="1"/>
    </xf>
    <xf numFmtId="186" fontId="21" fillId="0" borderId="35" xfId="0" applyNumberFormat="1" applyFont="1" applyBorder="1" applyAlignment="1">
      <alignment horizontal="right" vertical="center" shrinkToFit="1"/>
    </xf>
    <xf numFmtId="186" fontId="21" fillId="0" borderId="20" xfId="0" applyNumberFormat="1" applyFont="1" applyBorder="1" applyAlignment="1">
      <alignment horizontal="right" vertical="center" shrinkToFit="1"/>
    </xf>
    <xf numFmtId="186" fontId="21" fillId="0" borderId="32" xfId="0" applyNumberFormat="1" applyFont="1" applyBorder="1" applyAlignment="1">
      <alignment horizontal="right" vertical="center" shrinkToFit="1"/>
    </xf>
    <xf numFmtId="186" fontId="35" fillId="0" borderId="35" xfId="0" applyNumberFormat="1" applyFont="1" applyBorder="1" applyAlignment="1">
      <alignment horizontal="right" vertical="center" shrinkToFit="1"/>
    </xf>
    <xf numFmtId="186" fontId="35" fillId="0" borderId="20" xfId="0" applyNumberFormat="1" applyFont="1" applyBorder="1" applyAlignment="1">
      <alignment horizontal="right" vertical="center" shrinkToFit="1"/>
    </xf>
    <xf numFmtId="186" fontId="35" fillId="0" borderId="32" xfId="0" applyNumberFormat="1" applyFont="1" applyBorder="1" applyAlignment="1">
      <alignment horizontal="right" vertical="center" shrinkToFit="1"/>
    </xf>
    <xf numFmtId="0" fontId="13" fillId="0" borderId="37" xfId="4" applyFont="1" applyBorder="1" applyAlignment="1">
      <alignment horizontal="center" vertical="center" shrinkToFit="1"/>
    </xf>
    <xf numFmtId="186" fontId="21" fillId="0" borderId="63" xfId="0" applyNumberFormat="1" applyFont="1" applyBorder="1" applyAlignment="1">
      <alignment horizontal="right" vertical="center" shrinkToFit="1"/>
    </xf>
    <xf numFmtId="186" fontId="21" fillId="0" borderId="64" xfId="0" applyNumberFormat="1" applyFont="1" applyBorder="1" applyAlignment="1">
      <alignment horizontal="right" vertical="center" shrinkToFit="1"/>
    </xf>
    <xf numFmtId="186" fontId="21" fillId="0" borderId="65" xfId="0" applyNumberFormat="1" applyFont="1" applyBorder="1" applyAlignment="1">
      <alignment horizontal="right"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3" xfId="0" applyFont="1" applyBorder="1" applyAlignment="1">
      <alignment horizontal="center" vertical="center" shrinkToFit="1"/>
    </xf>
    <xf numFmtId="186" fontId="18" fillId="0" borderId="35" xfId="0" applyNumberFormat="1" applyFont="1" applyBorder="1" applyAlignment="1">
      <alignment horizontal="right" vertical="center" shrinkToFit="1"/>
    </xf>
    <xf numFmtId="186" fontId="18" fillId="0" borderId="20" xfId="0" applyNumberFormat="1" applyFont="1" applyBorder="1" applyAlignment="1">
      <alignment horizontal="right" vertical="center" shrinkToFit="1"/>
    </xf>
    <xf numFmtId="186" fontId="18" fillId="0" borderId="32" xfId="0" applyNumberFormat="1" applyFont="1" applyBorder="1" applyAlignment="1">
      <alignment horizontal="right" vertical="center" shrinkToFit="1"/>
    </xf>
    <xf numFmtId="188" fontId="18" fillId="0" borderId="47" xfId="0" applyNumberFormat="1" applyFont="1" applyBorder="1" applyAlignment="1">
      <alignment horizontal="right" vertical="center" shrinkToFit="1"/>
    </xf>
    <xf numFmtId="188" fontId="18" fillId="0" borderId="42" xfId="0" applyNumberFormat="1" applyFont="1" applyBorder="1" applyAlignment="1">
      <alignment horizontal="right" vertical="center" shrinkToFit="1"/>
    </xf>
    <xf numFmtId="188" fontId="18" fillId="0" borderId="44" xfId="0" applyNumberFormat="1" applyFont="1" applyBorder="1" applyAlignment="1">
      <alignment horizontal="right" vertical="center" shrinkToFit="1"/>
    </xf>
    <xf numFmtId="42" fontId="21" fillId="0" borderId="30" xfId="0" applyNumberFormat="1" applyFont="1" applyBorder="1" applyAlignment="1">
      <alignment horizontal="center" vertical="center" shrinkToFit="1"/>
    </xf>
    <xf numFmtId="41" fontId="21" fillId="0" borderId="64" xfId="0" applyNumberFormat="1" applyFont="1" applyBorder="1" applyAlignment="1">
      <alignment horizontal="left" vertical="center" shrinkToFit="1"/>
    </xf>
    <xf numFmtId="41" fontId="21" fillId="0" borderId="65" xfId="0" applyNumberFormat="1" applyFont="1" applyBorder="1" applyAlignment="1">
      <alignment horizontal="left" vertical="center" shrinkToFit="1"/>
    </xf>
    <xf numFmtId="0" fontId="13" fillId="0" borderId="6" xfId="4" applyFont="1" applyBorder="1" applyAlignment="1">
      <alignment horizontal="center" vertical="center" shrinkToFit="1"/>
    </xf>
    <xf numFmtId="0" fontId="21" fillId="0" borderId="0" xfId="4" applyFont="1" applyAlignment="1">
      <alignment horizontal="left" vertical="center" shrinkToFit="1"/>
    </xf>
    <xf numFmtId="0" fontId="21" fillId="0" borderId="4" xfId="4" applyFont="1" applyBorder="1" applyAlignment="1">
      <alignment horizontal="center" vertical="center" shrinkToFit="1"/>
    </xf>
    <xf numFmtId="0" fontId="21" fillId="0" borderId="9" xfId="4" applyFont="1" applyBorder="1" applyAlignment="1">
      <alignment horizontal="center" vertical="center" shrinkToFit="1"/>
    </xf>
    <xf numFmtId="0" fontId="21" fillId="0" borderId="27" xfId="4" applyFont="1" applyBorder="1" applyAlignment="1">
      <alignment horizontal="center" vertical="center" shrinkToFit="1"/>
    </xf>
    <xf numFmtId="0" fontId="21" fillId="0" borderId="28" xfId="4" applyFont="1" applyBorder="1" applyAlignment="1">
      <alignment horizontal="center" vertical="center"/>
    </xf>
    <xf numFmtId="0" fontId="21" fillId="0" borderId="23" xfId="4" applyFont="1" applyBorder="1" applyAlignment="1">
      <alignment horizontal="center" vertical="center"/>
    </xf>
    <xf numFmtId="0" fontId="21" fillId="0" borderId="8"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80" xfId="0" applyFont="1" applyBorder="1" applyAlignment="1">
      <alignment horizontal="left" vertical="center" shrinkToFit="1"/>
    </xf>
    <xf numFmtId="0" fontId="21" fillId="0" borderId="33" xfId="4" applyFont="1" applyBorder="1" applyAlignment="1">
      <alignment horizontal="center" vertical="center" textRotation="255"/>
    </xf>
    <xf numFmtId="0" fontId="21" fillId="0" borderId="29" xfId="4" applyFont="1" applyBorder="1" applyAlignment="1">
      <alignment horizontal="center" vertical="center" textRotation="255"/>
    </xf>
    <xf numFmtId="0" fontId="21" fillId="0" borderId="46" xfId="4" applyFont="1" applyBorder="1" applyAlignment="1">
      <alignment horizontal="center" vertical="center" textRotation="255"/>
    </xf>
    <xf numFmtId="0" fontId="21" fillId="0" borderId="30" xfId="4" applyFont="1" applyBorder="1" applyAlignment="1">
      <alignment horizontal="center" vertical="center" textRotation="255"/>
    </xf>
    <xf numFmtId="0" fontId="21" fillId="0" borderId="34" xfId="4" applyFont="1" applyBorder="1" applyAlignment="1">
      <alignment horizontal="center" vertical="center" textRotation="255"/>
    </xf>
    <xf numFmtId="0" fontId="21" fillId="0" borderId="31" xfId="4" applyFont="1" applyBorder="1" applyAlignment="1">
      <alignment horizontal="center" vertical="center" textRotation="255"/>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65"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85"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61" xfId="0" applyFont="1" applyBorder="1" applyAlignment="1">
      <alignment horizontal="center" vertical="center" shrinkToFit="1"/>
    </xf>
    <xf numFmtId="0" fontId="21" fillId="6" borderId="11" xfId="4" applyFont="1" applyFill="1" applyBorder="1" applyAlignment="1">
      <alignment horizontal="left" vertical="center" wrapText="1"/>
    </xf>
    <xf numFmtId="0" fontId="21" fillId="6" borderId="18" xfId="4" applyFont="1" applyFill="1" applyBorder="1" applyAlignment="1">
      <alignment horizontal="left" vertical="center" wrapText="1"/>
    </xf>
    <xf numFmtId="0" fontId="21" fillId="6" borderId="29" xfId="4" applyFont="1" applyFill="1" applyBorder="1" applyAlignment="1">
      <alignment horizontal="left" vertical="center" wrapText="1"/>
    </xf>
    <xf numFmtId="0" fontId="21" fillId="6" borderId="12" xfId="4" applyFont="1" applyFill="1" applyBorder="1" applyAlignment="1">
      <alignment horizontal="left" vertical="center" wrapText="1"/>
    </xf>
    <xf numFmtId="0" fontId="21" fillId="6" borderId="0" xfId="4" applyFont="1" applyFill="1" applyAlignment="1">
      <alignment horizontal="left" vertical="center" wrapText="1"/>
    </xf>
    <xf numFmtId="0" fontId="21" fillId="6" borderId="30" xfId="4" applyFont="1" applyFill="1" applyBorder="1" applyAlignment="1">
      <alignment horizontal="left" vertical="center" wrapText="1"/>
    </xf>
    <xf numFmtId="0" fontId="21" fillId="6" borderId="13" xfId="4" applyFont="1" applyFill="1" applyBorder="1" applyAlignment="1">
      <alignment horizontal="left" vertical="center" wrapText="1"/>
    </xf>
    <xf numFmtId="0" fontId="21" fillId="6" borderId="19" xfId="4" applyFont="1" applyFill="1" applyBorder="1" applyAlignment="1">
      <alignment horizontal="left" vertical="center" wrapText="1"/>
    </xf>
    <xf numFmtId="0" fontId="21" fillId="6" borderId="31" xfId="4" applyFont="1" applyFill="1" applyBorder="1" applyAlignment="1">
      <alignment horizontal="left" vertical="center" wrapText="1"/>
    </xf>
    <xf numFmtId="0" fontId="20" fillId="0" borderId="33" xfId="4" applyFont="1" applyBorder="1" applyAlignment="1">
      <alignment horizontal="center" vertical="center" wrapText="1" shrinkToFit="1"/>
    </xf>
    <xf numFmtId="0" fontId="20" fillId="0" borderId="18" xfId="4" applyFont="1" applyBorder="1" applyAlignment="1">
      <alignment horizontal="center" vertical="center" wrapText="1" shrinkToFit="1"/>
    </xf>
    <xf numFmtId="0" fontId="20" fillId="0" borderId="29" xfId="4" applyFont="1" applyBorder="1" applyAlignment="1">
      <alignment horizontal="center" vertical="center" wrapText="1" shrinkToFit="1"/>
    </xf>
    <xf numFmtId="0" fontId="20" fillId="0" borderId="34" xfId="4" applyFont="1" applyBorder="1" applyAlignment="1">
      <alignment horizontal="center" vertical="center" wrapText="1" shrinkToFit="1"/>
    </xf>
    <xf numFmtId="0" fontId="20" fillId="0" borderId="19" xfId="4" applyFont="1" applyBorder="1" applyAlignment="1">
      <alignment horizontal="center" vertical="center" wrapText="1" shrinkToFit="1"/>
    </xf>
    <xf numFmtId="0" fontId="20" fillId="0" borderId="31" xfId="4" applyFont="1" applyBorder="1" applyAlignment="1">
      <alignment horizontal="center" vertical="center" wrapText="1" shrinkToFit="1"/>
    </xf>
    <xf numFmtId="0" fontId="21" fillId="0" borderId="33" xfId="4" applyFont="1" applyBorder="1" applyAlignment="1">
      <alignment horizontal="center" vertical="center" shrinkToFit="1"/>
    </xf>
    <xf numFmtId="0" fontId="21" fillId="0" borderId="18" xfId="4" applyFont="1" applyBorder="1" applyAlignment="1">
      <alignment horizontal="center" vertical="center" shrinkToFit="1"/>
    </xf>
    <xf numFmtId="0" fontId="21" fillId="0" borderId="29" xfId="4" applyFont="1" applyBorder="1" applyAlignment="1">
      <alignment horizontal="center" vertical="center" shrinkToFit="1"/>
    </xf>
    <xf numFmtId="0" fontId="21" fillId="0" borderId="34"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31" xfId="4" applyFont="1" applyBorder="1" applyAlignment="1">
      <alignment horizontal="center" vertical="center" shrinkToFit="1"/>
    </xf>
    <xf numFmtId="0" fontId="20" fillId="0" borderId="33" xfId="4" applyFont="1" applyBorder="1" applyAlignment="1">
      <alignment horizontal="center" vertical="center" shrinkToFit="1"/>
    </xf>
    <xf numFmtId="0" fontId="20" fillId="0" borderId="18" xfId="4" applyFont="1" applyBorder="1" applyAlignment="1">
      <alignment horizontal="center" vertical="center" shrinkToFit="1"/>
    </xf>
    <xf numFmtId="0" fontId="20" fillId="0" borderId="29" xfId="4" applyFont="1" applyBorder="1" applyAlignment="1">
      <alignment horizontal="center" vertical="center" shrinkToFit="1"/>
    </xf>
    <xf numFmtId="0" fontId="20" fillId="0" borderId="34" xfId="4" applyFont="1" applyBorder="1" applyAlignment="1">
      <alignment horizontal="center" vertical="center" shrinkToFit="1"/>
    </xf>
    <xf numFmtId="0" fontId="20" fillId="0" borderId="19" xfId="4" applyFont="1" applyBorder="1" applyAlignment="1">
      <alignment horizontal="center" vertical="center" shrinkToFit="1"/>
    </xf>
    <xf numFmtId="0" fontId="20" fillId="0" borderId="31" xfId="4" applyFont="1" applyBorder="1" applyAlignment="1">
      <alignment horizontal="center" vertical="center" shrinkToFit="1"/>
    </xf>
    <xf numFmtId="0" fontId="20" fillId="0" borderId="33" xfId="4" applyFont="1" applyBorder="1" applyAlignment="1">
      <alignment horizontal="left" vertical="top" wrapText="1" shrinkToFit="1"/>
    </xf>
    <xf numFmtId="0" fontId="20" fillId="0" borderId="18" xfId="4" applyFont="1" applyBorder="1" applyAlignment="1">
      <alignment horizontal="left" vertical="top" wrapText="1" shrinkToFit="1"/>
    </xf>
    <xf numFmtId="0" fontId="20" fillId="0" borderId="39" xfId="4" applyFont="1" applyBorder="1" applyAlignment="1">
      <alignment horizontal="left" vertical="top" wrapText="1" shrinkToFit="1"/>
    </xf>
    <xf numFmtId="0" fontId="20" fillId="0" borderId="34" xfId="4" applyFont="1" applyBorder="1" applyAlignment="1">
      <alignment horizontal="left" vertical="top" wrapText="1" shrinkToFit="1"/>
    </xf>
    <xf numFmtId="0" fontId="20" fillId="0" borderId="19" xfId="4" applyFont="1" applyBorder="1" applyAlignment="1">
      <alignment horizontal="left" vertical="top" wrapText="1" shrinkToFit="1"/>
    </xf>
    <xf numFmtId="0" fontId="20" fillId="0" borderId="40" xfId="4" applyFont="1" applyBorder="1" applyAlignment="1">
      <alignment horizontal="left" vertical="top" wrapText="1" shrinkToFit="1"/>
    </xf>
    <xf numFmtId="0" fontId="21" fillId="0" borderId="69" xfId="4" applyFont="1" applyBorder="1" applyAlignment="1">
      <alignment horizontal="center" vertical="center" shrinkToFit="1"/>
    </xf>
    <xf numFmtId="0" fontId="21" fillId="0" borderId="70" xfId="4" applyFont="1" applyBorder="1" applyAlignment="1">
      <alignment horizontal="center" vertical="center" shrinkToFit="1"/>
    </xf>
    <xf numFmtId="0" fontId="21" fillId="6" borderId="70" xfId="4" applyFont="1" applyFill="1" applyBorder="1" applyAlignment="1">
      <alignment horizontal="left" vertical="center" wrapText="1"/>
    </xf>
    <xf numFmtId="0" fontId="21" fillId="6" borderId="71" xfId="4" applyFont="1" applyFill="1" applyBorder="1" applyAlignment="1">
      <alignment horizontal="left" vertical="center" wrapText="1"/>
    </xf>
    <xf numFmtId="0" fontId="21" fillId="0" borderId="5" xfId="4" applyFont="1" applyBorder="1" applyAlignment="1">
      <alignment horizontal="center" vertical="center" shrinkToFit="1"/>
    </xf>
    <xf numFmtId="0" fontId="21" fillId="0" borderId="10" xfId="4" applyFont="1" applyBorder="1" applyAlignment="1">
      <alignment horizontal="center" vertical="center" shrinkToFit="1"/>
    </xf>
    <xf numFmtId="0" fontId="21" fillId="6" borderId="10" xfId="4" applyFont="1" applyFill="1" applyBorder="1" applyAlignment="1">
      <alignment horizontal="left" vertical="center" wrapText="1"/>
    </xf>
    <xf numFmtId="0" fontId="21" fillId="6" borderId="36" xfId="4" applyFont="1" applyFill="1" applyBorder="1" applyAlignment="1">
      <alignment horizontal="left" vertical="center" wrapText="1"/>
    </xf>
    <xf numFmtId="0" fontId="13" fillId="0" borderId="4" xfId="4" applyFont="1" applyBorder="1" applyAlignment="1">
      <alignment horizontal="center" vertical="center"/>
    </xf>
    <xf numFmtId="0" fontId="13" fillId="0" borderId="9" xfId="4" applyFont="1" applyBorder="1" applyAlignment="1">
      <alignment horizontal="center" vertical="center"/>
    </xf>
    <xf numFmtId="0" fontId="13" fillId="0" borderId="27" xfId="4" applyFont="1" applyBorder="1" applyAlignment="1">
      <alignment horizontal="center" vertical="center"/>
    </xf>
    <xf numFmtId="0" fontId="13" fillId="0" borderId="23" xfId="4" applyFont="1" applyBorder="1" applyAlignment="1">
      <alignment horizontal="center" vertical="center"/>
    </xf>
    <xf numFmtId="0" fontId="13" fillId="0" borderId="11" xfId="4" applyFont="1" applyBorder="1" applyAlignment="1">
      <alignment horizontal="center" vertical="center"/>
    </xf>
    <xf numFmtId="0" fontId="13" fillId="0" borderId="18" xfId="4" applyFont="1" applyBorder="1" applyAlignment="1">
      <alignment horizontal="center" vertical="center"/>
    </xf>
    <xf numFmtId="0" fontId="13" fillId="0" borderId="29" xfId="4" applyFont="1" applyBorder="1" applyAlignment="1">
      <alignment horizontal="center" vertical="center"/>
    </xf>
    <xf numFmtId="0" fontId="13" fillId="0" borderId="39" xfId="4" applyFont="1" applyBorder="1" applyAlignment="1">
      <alignment horizontal="center" vertical="center"/>
    </xf>
    <xf numFmtId="0" fontId="13" fillId="0" borderId="86" xfId="4" applyFont="1" applyBorder="1" applyAlignment="1">
      <alignment horizontal="center" vertical="center"/>
    </xf>
    <xf numFmtId="0" fontId="13" fillId="0" borderId="87" xfId="4" applyFont="1" applyBorder="1" applyAlignment="1">
      <alignment horizontal="center" vertical="center"/>
    </xf>
    <xf numFmtId="0" fontId="13" fillId="0" borderId="88" xfId="4" applyFont="1" applyBorder="1" applyAlignment="1">
      <alignment horizontal="center" vertical="center"/>
    </xf>
    <xf numFmtId="0" fontId="13" fillId="0" borderId="89" xfId="4" applyFont="1" applyBorder="1" applyAlignment="1">
      <alignment horizontal="center" vertical="center"/>
    </xf>
    <xf numFmtId="0" fontId="13" fillId="0" borderId="90" xfId="4" applyFont="1" applyBorder="1" applyAlignment="1">
      <alignment horizontal="center" vertical="center"/>
    </xf>
    <xf numFmtId="0" fontId="13" fillId="0" borderId="91" xfId="4" applyFont="1" applyBorder="1" applyAlignment="1">
      <alignment horizontal="center" vertical="center"/>
    </xf>
    <xf numFmtId="0" fontId="13" fillId="0" borderId="92" xfId="4" applyFont="1" applyBorder="1" applyAlignment="1">
      <alignment horizontal="center" vertical="center"/>
    </xf>
    <xf numFmtId="0" fontId="13" fillId="0" borderId="93" xfId="4" applyFont="1" applyBorder="1" applyAlignment="1">
      <alignment horizontal="center" vertical="center"/>
    </xf>
    <xf numFmtId="0" fontId="13" fillId="0" borderId="94" xfId="4" applyFont="1" applyBorder="1" applyAlignment="1">
      <alignment horizontal="center" vertical="center"/>
    </xf>
    <xf numFmtId="186" fontId="14" fillId="0" borderId="0" xfId="4" applyNumberFormat="1" applyFont="1" applyAlignment="1">
      <alignment horizontal="right" vertical="center"/>
    </xf>
    <xf numFmtId="186" fontId="14" fillId="0" borderId="30" xfId="4" applyNumberFormat="1" applyFont="1" applyBorder="1" applyAlignment="1">
      <alignment horizontal="right" vertical="center"/>
    </xf>
    <xf numFmtId="0" fontId="21" fillId="0" borderId="0" xfId="4" applyFont="1" applyAlignment="1">
      <alignment horizontal="left" vertical="center"/>
    </xf>
    <xf numFmtId="0" fontId="21" fillId="0" borderId="30" xfId="4" applyFont="1" applyBorder="1" applyAlignment="1">
      <alignment horizontal="left" vertical="center"/>
    </xf>
    <xf numFmtId="186" fontId="14" fillId="0" borderId="49" xfId="4" applyNumberFormat="1" applyFont="1" applyBorder="1" applyAlignment="1">
      <alignment horizontal="right" vertical="center"/>
    </xf>
    <xf numFmtId="186" fontId="14" fillId="0" borderId="20" xfId="4" applyNumberFormat="1" applyFont="1" applyBorder="1" applyAlignment="1">
      <alignment horizontal="right" vertical="center"/>
    </xf>
    <xf numFmtId="186" fontId="14" fillId="0" borderId="32" xfId="4" applyNumberFormat="1" applyFont="1" applyBorder="1" applyAlignment="1">
      <alignment horizontal="right" vertical="center"/>
    </xf>
    <xf numFmtId="0" fontId="21" fillId="0" borderId="20" xfId="4" applyFont="1" applyBorder="1" applyAlignment="1">
      <alignment horizontal="left" vertical="center"/>
    </xf>
    <xf numFmtId="0" fontId="21" fillId="0" borderId="32" xfId="4" applyFont="1" applyBorder="1" applyAlignment="1">
      <alignment horizontal="left" vertical="center"/>
    </xf>
    <xf numFmtId="186" fontId="14" fillId="0" borderId="24" xfId="4" applyNumberFormat="1" applyFont="1" applyBorder="1" applyAlignment="1">
      <alignment horizontal="right" vertical="center"/>
    </xf>
    <xf numFmtId="0" fontId="37" fillId="0" borderId="72" xfId="4" applyFont="1" applyBorder="1" applyAlignment="1">
      <alignment horizontal="center" vertical="center" textRotation="255" wrapText="1"/>
    </xf>
    <xf numFmtId="0" fontId="37" fillId="0" borderId="73" xfId="4" applyFont="1" applyBorder="1" applyAlignment="1">
      <alignment horizontal="center" vertical="center" textRotation="255" wrapText="1"/>
    </xf>
    <xf numFmtId="0" fontId="37" fillId="0" borderId="74" xfId="4" applyFont="1" applyBorder="1" applyAlignment="1">
      <alignment horizontal="center" vertical="center" textRotation="255" wrapText="1"/>
    </xf>
    <xf numFmtId="0" fontId="21" fillId="0" borderId="50" xfId="4" applyFont="1" applyBorder="1" applyAlignment="1">
      <alignment horizontal="left" vertical="center"/>
    </xf>
    <xf numFmtId="0" fontId="21" fillId="0" borderId="51" xfId="4" applyFont="1" applyBorder="1" applyAlignment="1">
      <alignment horizontal="left" vertical="center"/>
    </xf>
    <xf numFmtId="0" fontId="21" fillId="0" borderId="62" xfId="4" applyFont="1" applyBorder="1" applyAlignment="1">
      <alignment horizontal="left" vertical="center"/>
    </xf>
    <xf numFmtId="186" fontId="14" fillId="0" borderId="51" xfId="4" applyNumberFormat="1" applyFont="1" applyBorder="1" applyAlignment="1">
      <alignment horizontal="right" vertical="center"/>
    </xf>
    <xf numFmtId="186" fontId="14" fillId="0" borderId="62" xfId="4" applyNumberFormat="1" applyFont="1" applyBorder="1" applyAlignment="1">
      <alignment horizontal="right" vertical="center"/>
    </xf>
    <xf numFmtId="186" fontId="14" fillId="0" borderId="66" xfId="4" applyNumberFormat="1" applyFont="1" applyBorder="1" applyAlignment="1">
      <alignment horizontal="right" vertical="center"/>
    </xf>
    <xf numFmtId="0" fontId="21" fillId="0" borderId="46" xfId="4" applyFont="1" applyBorder="1" applyAlignment="1">
      <alignment horizontal="left" vertical="center"/>
    </xf>
    <xf numFmtId="0" fontId="21" fillId="0" borderId="95" xfId="4" applyFont="1" applyBorder="1" applyAlignment="1">
      <alignment horizontal="left" vertical="center"/>
    </xf>
    <xf numFmtId="0" fontId="13" fillId="0" borderId="14" xfId="4" applyFont="1" applyBorder="1" applyAlignment="1">
      <alignment horizontal="center" vertical="center"/>
    </xf>
    <xf numFmtId="0" fontId="13" fillId="0" borderId="20" xfId="4" applyFont="1" applyBorder="1" applyAlignment="1">
      <alignment horizontal="center" vertical="center"/>
    </xf>
    <xf numFmtId="0" fontId="13" fillId="0" borderId="32" xfId="4" applyFont="1" applyBorder="1" applyAlignment="1">
      <alignment horizontal="center" vertical="center"/>
    </xf>
    <xf numFmtId="186" fontId="21" fillId="0" borderId="20" xfId="4" applyNumberFormat="1" applyFont="1" applyBorder="1" applyAlignment="1">
      <alignment horizontal="right" vertical="center"/>
    </xf>
    <xf numFmtId="186" fontId="21" fillId="0" borderId="32" xfId="4" applyNumberFormat="1" applyFont="1" applyBorder="1" applyAlignment="1">
      <alignment horizontal="right" vertical="center"/>
    </xf>
    <xf numFmtId="186" fontId="21" fillId="0" borderId="24" xfId="4" applyNumberFormat="1" applyFont="1" applyBorder="1" applyAlignment="1">
      <alignment horizontal="right" vertical="center"/>
    </xf>
    <xf numFmtId="0" fontId="21" fillId="0" borderId="9" xfId="4" applyFont="1" applyBorder="1" applyAlignment="1">
      <alignment horizontal="left" vertical="center" shrinkToFit="1"/>
    </xf>
    <xf numFmtId="0" fontId="21" fillId="0" borderId="23" xfId="4" applyFont="1" applyBorder="1" applyAlignment="1">
      <alignment horizontal="left" vertical="center" shrinkToFit="1"/>
    </xf>
    <xf numFmtId="42" fontId="21" fillId="7" borderId="0" xfId="4" applyNumberFormat="1" applyFont="1" applyFill="1" applyAlignment="1">
      <alignment horizontal="right" vertical="center"/>
    </xf>
    <xf numFmtId="42" fontId="21" fillId="7" borderId="30" xfId="4" applyNumberFormat="1" applyFont="1" applyFill="1" applyBorder="1" applyAlignment="1">
      <alignment horizontal="right" vertical="center"/>
    </xf>
    <xf numFmtId="0" fontId="21" fillId="7" borderId="0" xfId="4" applyFont="1" applyFill="1" applyAlignment="1">
      <alignment horizontal="left" vertical="center"/>
    </xf>
    <xf numFmtId="0" fontId="21" fillId="7" borderId="30" xfId="4" applyFont="1" applyFill="1" applyBorder="1" applyAlignment="1">
      <alignment horizontal="left" vertical="center"/>
    </xf>
    <xf numFmtId="42" fontId="21" fillId="7" borderId="49" xfId="4" applyNumberFormat="1" applyFont="1" applyFill="1" applyBorder="1" applyAlignment="1">
      <alignment horizontal="right" vertical="center"/>
    </xf>
    <xf numFmtId="42" fontId="21" fillId="7" borderId="20" xfId="4" applyNumberFormat="1" applyFont="1" applyFill="1" applyBorder="1" applyAlignment="1">
      <alignment horizontal="right" vertical="center"/>
    </xf>
    <xf numFmtId="42" fontId="21" fillId="7" borderId="32" xfId="4" applyNumberFormat="1" applyFont="1" applyFill="1" applyBorder="1" applyAlignment="1">
      <alignment horizontal="right" vertical="center"/>
    </xf>
    <xf numFmtId="0" fontId="21" fillId="7" borderId="20" xfId="4" applyFont="1" applyFill="1" applyBorder="1" applyAlignment="1">
      <alignment horizontal="left" vertical="center"/>
    </xf>
    <xf numFmtId="0" fontId="21" fillId="7" borderId="32" xfId="4" applyFont="1" applyFill="1" applyBorder="1" applyAlignment="1">
      <alignment horizontal="left" vertical="center"/>
    </xf>
    <xf numFmtId="42" fontId="21" fillId="7" borderId="24" xfId="4" applyNumberFormat="1" applyFont="1" applyFill="1" applyBorder="1" applyAlignment="1">
      <alignment horizontal="right" vertical="center"/>
    </xf>
    <xf numFmtId="0" fontId="14" fillId="7" borderId="72" xfId="4" applyFont="1" applyFill="1" applyBorder="1" applyAlignment="1">
      <alignment horizontal="center" vertical="center" textRotation="255"/>
    </xf>
    <xf numFmtId="0" fontId="14" fillId="7" borderId="73" xfId="4" applyFont="1" applyFill="1" applyBorder="1" applyAlignment="1">
      <alignment horizontal="center" vertical="center" textRotation="255"/>
    </xf>
    <xf numFmtId="0" fontId="14" fillId="7" borderId="74" xfId="4" applyFont="1" applyFill="1" applyBorder="1" applyAlignment="1">
      <alignment horizontal="center" vertical="center" textRotation="255"/>
    </xf>
    <xf numFmtId="0" fontId="21" fillId="7" borderId="50" xfId="4" applyFont="1" applyFill="1" applyBorder="1" applyAlignment="1">
      <alignment horizontal="left" vertical="center"/>
    </xf>
    <xf numFmtId="0" fontId="21" fillId="7" borderId="51" xfId="4" applyFont="1" applyFill="1" applyBorder="1" applyAlignment="1">
      <alignment horizontal="left" vertical="center"/>
    </xf>
    <xf numFmtId="0" fontId="21" fillId="7" borderId="62" xfId="4" applyFont="1" applyFill="1" applyBorder="1" applyAlignment="1">
      <alignment horizontal="left" vertical="center"/>
    </xf>
    <xf numFmtId="42" fontId="21" fillId="7" borderId="51" xfId="4" applyNumberFormat="1" applyFont="1" applyFill="1" applyBorder="1" applyAlignment="1">
      <alignment horizontal="right" vertical="center"/>
    </xf>
    <xf numFmtId="42" fontId="21" fillId="7" borderId="62" xfId="4" applyNumberFormat="1" applyFont="1" applyFill="1" applyBorder="1" applyAlignment="1">
      <alignment horizontal="right" vertical="center"/>
    </xf>
    <xf numFmtId="42" fontId="21" fillId="7" borderId="66" xfId="4" applyNumberFormat="1" applyFont="1" applyFill="1" applyBorder="1" applyAlignment="1">
      <alignment horizontal="right" vertical="center"/>
    </xf>
    <xf numFmtId="0" fontId="21" fillId="7" borderId="46" xfId="4" applyFont="1" applyFill="1" applyBorder="1" applyAlignment="1">
      <alignment horizontal="left" vertical="center"/>
    </xf>
    <xf numFmtId="0" fontId="21" fillId="0" borderId="14" xfId="4" applyFont="1" applyBorder="1" applyAlignment="1">
      <alignment horizontal="center" vertical="center"/>
    </xf>
    <xf numFmtId="0" fontId="21" fillId="0" borderId="20" xfId="4" applyFont="1" applyBorder="1" applyAlignment="1">
      <alignment horizontal="center" vertical="center"/>
    </xf>
    <xf numFmtId="0" fontId="21" fillId="0" borderId="24" xfId="4" applyFont="1" applyBorder="1" applyAlignment="1">
      <alignment horizontal="center" vertical="center"/>
    </xf>
    <xf numFmtId="0" fontId="21" fillId="0" borderId="20" xfId="4" applyFont="1" applyBorder="1" applyAlignment="1">
      <alignment horizontal="left" vertical="center" shrinkToFit="1"/>
    </xf>
    <xf numFmtId="0" fontId="21" fillId="0" borderId="24" xfId="4" applyFont="1" applyBorder="1" applyAlignment="1">
      <alignment horizontal="left" vertical="center" shrinkToFit="1"/>
    </xf>
    <xf numFmtId="0" fontId="21" fillId="0" borderId="15" xfId="4" applyFont="1" applyBorder="1" applyAlignment="1">
      <alignment horizontal="center" vertical="center"/>
    </xf>
    <xf numFmtId="0" fontId="21" fillId="0" borderId="21" xfId="4" applyFont="1" applyBorder="1" applyAlignment="1">
      <alignment horizontal="center" vertical="center"/>
    </xf>
    <xf numFmtId="0" fontId="21" fillId="0" borderId="25" xfId="4" applyFont="1" applyBorder="1" applyAlignment="1">
      <alignment horizontal="center" vertical="center"/>
    </xf>
    <xf numFmtId="0" fontId="21" fillId="0" borderId="41" xfId="4" applyFont="1" applyBorder="1" applyAlignment="1">
      <alignment horizontal="center" vertical="center" shrinkToFit="1"/>
    </xf>
    <xf numFmtId="0" fontId="21" fillId="0" borderId="43" xfId="4" applyFont="1" applyBorder="1" applyAlignment="1">
      <alignment horizontal="center" vertical="center" shrinkToFit="1"/>
    </xf>
    <xf numFmtId="0" fontId="21" fillId="0" borderId="45" xfId="4" applyFont="1" applyBorder="1" applyAlignment="1">
      <alignment horizontal="center" vertical="center" shrinkToFit="1"/>
    </xf>
    <xf numFmtId="0" fontId="21" fillId="0" borderId="48" xfId="4" applyFont="1" applyBorder="1" applyAlignment="1">
      <alignment horizontal="center" vertical="center" shrinkToFit="1"/>
    </xf>
    <xf numFmtId="0" fontId="21" fillId="0" borderId="52" xfId="4" applyFont="1" applyBorder="1" applyAlignment="1">
      <alignment horizontal="center" vertical="center" shrinkToFit="1"/>
    </xf>
    <xf numFmtId="0" fontId="21" fillId="0" borderId="26" xfId="4" applyFont="1" applyBorder="1" applyAlignment="1">
      <alignment horizontal="center" vertical="center"/>
    </xf>
    <xf numFmtId="0" fontId="21" fillId="0" borderId="16" xfId="4" applyFont="1" applyBorder="1" applyAlignment="1">
      <alignment horizontal="center" vertical="center" shrinkToFit="1"/>
    </xf>
    <xf numFmtId="0" fontId="21" fillId="0" borderId="30" xfId="4" applyFont="1" applyBorder="1" applyAlignment="1">
      <alignment horizontal="left" vertical="center" shrinkToFit="1"/>
    </xf>
    <xf numFmtId="179" fontId="21" fillId="0" borderId="34" xfId="0" applyNumberFormat="1" applyFont="1" applyBorder="1" applyAlignment="1">
      <alignment horizontal="right" vertical="center" shrinkToFit="1"/>
    </xf>
    <xf numFmtId="179" fontId="21" fillId="0" borderId="19" xfId="0" applyNumberFormat="1" applyFont="1" applyBorder="1" applyAlignment="1">
      <alignment horizontal="right" vertical="center" shrinkToFit="1"/>
    </xf>
    <xf numFmtId="179" fontId="21" fillId="0" borderId="31" xfId="0" applyNumberFormat="1" applyFont="1" applyBorder="1" applyAlignment="1">
      <alignment horizontal="right" vertical="center" shrinkToFit="1"/>
    </xf>
    <xf numFmtId="0" fontId="21" fillId="0" borderId="40" xfId="4" applyFont="1" applyBorder="1" applyAlignment="1">
      <alignment horizontal="center" vertical="center" shrinkToFit="1"/>
    </xf>
    <xf numFmtId="0" fontId="21" fillId="0" borderId="34" xfId="0" applyFont="1" applyBorder="1" applyAlignment="1">
      <alignment horizontal="right" vertical="center" shrinkToFit="1"/>
    </xf>
    <xf numFmtId="0" fontId="21" fillId="0" borderId="19" xfId="0" applyFont="1" applyBorder="1" applyAlignment="1">
      <alignment horizontal="right" vertical="center" shrinkToFit="1"/>
    </xf>
    <xf numFmtId="0" fontId="13" fillId="0" borderId="0" xfId="0" applyFont="1" applyAlignment="1">
      <alignment horizontal="left" vertical="distributed" wrapText="1"/>
    </xf>
    <xf numFmtId="0" fontId="13" fillId="0" borderId="19" xfId="0" applyFont="1" applyBorder="1" applyAlignment="1">
      <alignment horizontal="center"/>
    </xf>
    <xf numFmtId="0" fontId="13" fillId="0" borderId="7" xfId="0" applyFont="1" applyBorder="1" applyAlignment="1">
      <alignment horizontal="right"/>
    </xf>
    <xf numFmtId="0" fontId="13" fillId="0" borderId="7" xfId="0" applyFont="1" applyBorder="1" applyAlignment="1">
      <alignment horizontal="center"/>
    </xf>
    <xf numFmtId="0" fontId="13" fillId="0" borderId="19" xfId="0" applyFont="1" applyBorder="1" applyAlignment="1">
      <alignment horizontal="right"/>
    </xf>
    <xf numFmtId="180" fontId="13" fillId="0" borderId="0" xfId="0" applyNumberFormat="1" applyFont="1" applyAlignment="1">
      <alignment horizontal="left" vertical="center"/>
    </xf>
    <xf numFmtId="0" fontId="40" fillId="0" borderId="0" xfId="0" applyFont="1" applyAlignment="1">
      <alignment horizontal="left" vertical="top"/>
    </xf>
    <xf numFmtId="0" fontId="39" fillId="0" borderId="0" xfId="0" applyFont="1" applyAlignment="1">
      <alignment horizontal="left" vertical="top"/>
    </xf>
    <xf numFmtId="0" fontId="38" fillId="0" borderId="0" xfId="0" applyFont="1" applyAlignment="1">
      <alignment horizontal="center" vertical="center"/>
    </xf>
    <xf numFmtId="0" fontId="30" fillId="0" borderId="0" xfId="0" applyFont="1" applyAlignment="1">
      <alignment horizontal="left" vertical="center"/>
    </xf>
    <xf numFmtId="181" fontId="31" fillId="0" borderId="0" xfId="0" applyNumberFormat="1" applyFont="1" applyAlignment="1">
      <alignment horizontal="distributed" vertical="center" shrinkToFit="1"/>
    </xf>
    <xf numFmtId="182" fontId="16" fillId="0" borderId="0" xfId="0" applyNumberFormat="1" applyFont="1" applyAlignment="1">
      <alignment horizontal="distributed" vertical="center" shrinkToFit="1"/>
    </xf>
    <xf numFmtId="0" fontId="41" fillId="0" borderId="0" xfId="0" applyFont="1" applyAlignment="1">
      <alignment horizontal="right" vertical="top" shrinkToFit="1"/>
    </xf>
    <xf numFmtId="0" fontId="41" fillId="0" borderId="0" xfId="0" applyFont="1" applyAlignment="1">
      <alignment horizontal="justify" vertical="top" wrapText="1"/>
    </xf>
    <xf numFmtId="181" fontId="16" fillId="0" borderId="0" xfId="0" applyNumberFormat="1" applyFont="1" applyAlignment="1">
      <alignment horizontal="center" vertical="center"/>
    </xf>
    <xf numFmtId="181" fontId="16" fillId="0" borderId="0" xfId="0" applyNumberFormat="1" applyFont="1" applyAlignment="1">
      <alignment horizontal="left" vertical="center"/>
    </xf>
    <xf numFmtId="176" fontId="16" fillId="0" borderId="0" xfId="0" applyNumberFormat="1" applyFont="1" applyAlignment="1">
      <alignment horizontal="center" vertical="center" shrinkToFit="1"/>
    </xf>
    <xf numFmtId="38" fontId="16" fillId="0" borderId="0" xfId="3" applyFont="1" applyFill="1" applyAlignment="1">
      <alignment horizontal="right" vertical="center"/>
    </xf>
    <xf numFmtId="184" fontId="16" fillId="0" borderId="0" xfId="0" applyNumberFormat="1" applyFont="1" applyAlignment="1">
      <alignment horizontal="center" vertical="center"/>
    </xf>
    <xf numFmtId="176" fontId="16" fillId="0" borderId="0" xfId="0" applyNumberFormat="1" applyFont="1" applyAlignment="1">
      <alignment horizontal="left" vertical="center"/>
    </xf>
    <xf numFmtId="0" fontId="16" fillId="0" borderId="0" xfId="0" applyFont="1" applyAlignment="1">
      <alignment horizontal="right" vertical="center" shrinkToFit="1"/>
    </xf>
    <xf numFmtId="0" fontId="16" fillId="0" borderId="0" xfId="0" applyFont="1" applyAlignment="1">
      <alignment horizontal="left" vertical="center" wrapText="1" shrinkToFit="1"/>
    </xf>
    <xf numFmtId="0" fontId="16" fillId="0" borderId="0" xfId="0" applyFont="1" applyAlignment="1">
      <alignment horizontal="center" vertical="top" wrapText="1" shrinkToFit="1"/>
    </xf>
    <xf numFmtId="0" fontId="16" fillId="0" borderId="0" xfId="0" applyFont="1" applyAlignment="1">
      <alignment horizontal="left" vertical="top" shrinkToFit="1"/>
    </xf>
    <xf numFmtId="0" fontId="16" fillId="0" borderId="0" xfId="0" applyFont="1" applyAlignment="1">
      <alignment horizontal="justify" vertical="top" wrapText="1"/>
    </xf>
    <xf numFmtId="0" fontId="41" fillId="0" borderId="0" xfId="5" applyFont="1" applyAlignment="1">
      <alignment horizontal="justify" vertical="top" wrapText="1"/>
    </xf>
    <xf numFmtId="0" fontId="17" fillId="0" borderId="70" xfId="0" applyFont="1" applyBorder="1" applyAlignment="1">
      <alignment vertical="center"/>
    </xf>
    <xf numFmtId="180" fontId="13" fillId="0" borderId="2" xfId="0" applyNumberFormat="1" applyFont="1" applyBorder="1" applyAlignment="1" applyProtection="1">
      <alignment vertical="center"/>
      <protection locked="0"/>
    </xf>
    <xf numFmtId="180" fontId="13" fillId="0" borderId="7" xfId="0" applyNumberFormat="1" applyFont="1" applyBorder="1" applyAlignment="1" applyProtection="1">
      <alignment vertical="center"/>
      <protection locked="0"/>
    </xf>
    <xf numFmtId="180" fontId="13" fillId="0" borderId="8" xfId="0" applyNumberFormat="1" applyFont="1" applyBorder="1" applyAlignment="1" applyProtection="1">
      <alignment vertical="center"/>
      <protection locked="0"/>
    </xf>
  </cellXfs>
  <cellStyles count="7">
    <cellStyle name="パーセント" xfId="2" builtinId="5"/>
    <cellStyle name="ハイパーリンク" xfId="6" builtinId="8"/>
    <cellStyle name="桁区切り" xfId="3" builtinId="6"/>
    <cellStyle name="標準" xfId="0" builtinId="0"/>
    <cellStyle name="標準 2" xfId="4" xr:uid="{00000000-0005-0000-0000-000003000000}"/>
    <cellStyle name="標準 3" xfId="1" xr:uid="{00000000-0005-0000-0000-000004000000}"/>
    <cellStyle name="標準_04-①_【短期入所協力事業】申請書類（広報活動費）" xfId="5" xr:uid="{00000000-0005-0000-0000-000005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95251</xdr:rowOff>
    </xdr:from>
    <xdr:to>
      <xdr:col>78</xdr:col>
      <xdr:colOff>163286</xdr:colOff>
      <xdr:row>12</xdr:row>
      <xdr:rowOff>12700</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1081657" y="95251"/>
          <a:ext cx="3586843" cy="29518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lang="ja-JP" altLang="ja-JP">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6350</xdr:colOff>
      <xdr:row>189</xdr:row>
      <xdr:rowOff>169636</xdr:rowOff>
    </xdr:from>
    <xdr:to>
      <xdr:col>57</xdr:col>
      <xdr:colOff>108857</xdr:colOff>
      <xdr:row>200</xdr:row>
      <xdr:rowOff>217714</xdr:rowOff>
    </xdr:to>
    <xdr:sp macro="" textlink="">
      <xdr:nvSpPr>
        <xdr:cNvPr id="7" name="テキスト ボックス 6">
          <a:extLst>
            <a:ext uri="{FF2B5EF4-FFF2-40B4-BE49-F238E27FC236}">
              <a16:creationId xmlns:a16="http://schemas.microsoft.com/office/drawing/2014/main" id="{BED207B5-C06D-45A4-ADA0-F63509342ACA}"/>
            </a:ext>
          </a:extLst>
        </xdr:cNvPr>
        <xdr:cNvSpPr txBox="1"/>
      </xdr:nvSpPr>
      <xdr:spPr>
        <a:xfrm>
          <a:off x="7082064" y="39208529"/>
          <a:ext cx="3817257" cy="260622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・新規施設支援費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76200</xdr:colOff>
      <xdr:row>45</xdr:row>
      <xdr:rowOff>6350</xdr:rowOff>
    </xdr:from>
    <xdr:to>
      <xdr:col>79</xdr:col>
      <xdr:colOff>76200</xdr:colOff>
      <xdr:row>54</xdr:row>
      <xdr:rowOff>50800</xdr:rowOff>
    </xdr:to>
    <xdr:sp macro="" textlink="">
      <xdr:nvSpPr>
        <xdr:cNvPr id="4" name="テキスト ボックス 3">
          <a:extLst>
            <a:ext uri="{FF2B5EF4-FFF2-40B4-BE49-F238E27FC236}">
              <a16:creationId xmlns:a16="http://schemas.microsoft.com/office/drawing/2014/main" id="{4CFA0E29-A71D-436D-BDEE-FA6358F58471}"/>
            </a:ext>
          </a:extLst>
        </xdr:cNvPr>
        <xdr:cNvSpPr txBox="1"/>
      </xdr:nvSpPr>
      <xdr:spPr>
        <a:xfrm>
          <a:off x="9994900" y="7607300"/>
          <a:ext cx="3467100" cy="1530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・新規施設支援費を申請する場合は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１９０行目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101600</xdr:colOff>
      <xdr:row>96</xdr:row>
      <xdr:rowOff>12701</xdr:rowOff>
    </xdr:from>
    <xdr:to>
      <xdr:col>76</xdr:col>
      <xdr:colOff>154781</xdr:colOff>
      <xdr:row>101</xdr:row>
      <xdr:rowOff>95251</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1174413" y="20550982"/>
          <a:ext cx="3267868" cy="1035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２０７行目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44</xdr:col>
      <xdr:colOff>32656</xdr:colOff>
      <xdr:row>110</xdr:row>
      <xdr:rowOff>19957</xdr:rowOff>
    </xdr:from>
    <xdr:to>
      <xdr:col>60</xdr:col>
      <xdr:colOff>54427</xdr:colOff>
      <xdr:row>118</xdr:row>
      <xdr:rowOff>146956</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8523513" y="23573921"/>
          <a:ext cx="2852057" cy="20864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２１２行目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MSPゴシック本文"/>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142874</xdr:colOff>
      <xdr:row>0</xdr:row>
      <xdr:rowOff>123825</xdr:rowOff>
    </xdr:from>
    <xdr:to>
      <xdr:col>77</xdr:col>
      <xdr:colOff>19050</xdr:colOff>
      <xdr:row>11</xdr:row>
      <xdr:rowOff>9742</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296524" y="123825"/>
          <a:ext cx="3013076" cy="189251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lang="ja-JP" altLang="ja-JP">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95</xdr:row>
      <xdr:rowOff>177801</xdr:rowOff>
    </xdr:from>
    <xdr:to>
      <xdr:col>75</xdr:col>
      <xdr:colOff>139700</xdr:colOff>
      <xdr:row>100</xdr:row>
      <xdr:rowOff>88901</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0318750" y="16598901"/>
          <a:ext cx="2781300" cy="863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２０７行目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35</xdr:col>
      <xdr:colOff>28575</xdr:colOff>
      <xdr:row>190</xdr:row>
      <xdr:rowOff>0</xdr:rowOff>
    </xdr:from>
    <xdr:to>
      <xdr:col>57</xdr:col>
      <xdr:colOff>114299</xdr:colOff>
      <xdr:row>200</xdr:row>
      <xdr:rowOff>218281</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7029450" y="38776275"/>
          <a:ext cx="4067174" cy="255190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・新規施設支援費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90487</xdr:colOff>
      <xdr:row>109</xdr:row>
      <xdr:rowOff>236536</xdr:rowOff>
    </xdr:from>
    <xdr:to>
      <xdr:col>58</xdr:col>
      <xdr:colOff>76200</xdr:colOff>
      <xdr:row>116</xdr:row>
      <xdr:rowOff>214312</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8539162" y="23344186"/>
          <a:ext cx="2700338" cy="16446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２１２行目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139700</xdr:colOff>
      <xdr:row>44</xdr:row>
      <xdr:rowOff>158750</xdr:rowOff>
    </xdr:from>
    <xdr:to>
      <xdr:col>80</xdr:col>
      <xdr:colOff>19050</xdr:colOff>
      <xdr:row>54</xdr:row>
      <xdr:rowOff>0</xdr:rowOff>
    </xdr:to>
    <xdr:sp macro="" textlink="">
      <xdr:nvSpPr>
        <xdr:cNvPr id="5" name="テキスト ボックス 4">
          <a:extLst>
            <a:ext uri="{FF2B5EF4-FFF2-40B4-BE49-F238E27FC236}">
              <a16:creationId xmlns:a16="http://schemas.microsoft.com/office/drawing/2014/main" id="{B990A993-6E7B-48A6-8D59-C882A7B188E2}"/>
            </a:ext>
          </a:extLst>
        </xdr:cNvPr>
        <xdr:cNvSpPr txBox="1"/>
      </xdr:nvSpPr>
      <xdr:spPr>
        <a:xfrm>
          <a:off x="10293350" y="7594600"/>
          <a:ext cx="3511550" cy="1492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・新規施設支援費を申請する場合は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１９０行目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O215"/>
  <sheetViews>
    <sheetView tabSelected="1" view="pageBreakPreview" zoomScaleSheetLayoutView="100" workbookViewId="0"/>
  </sheetViews>
  <sheetFormatPr defaultColWidth="9" defaultRowHeight="18.75"/>
  <cols>
    <col min="1" max="1" width="3.25" style="1" customWidth="1"/>
    <col min="2" max="2" width="2.375" style="8" customWidth="1"/>
    <col min="3" max="16" width="2.375" style="1" customWidth="1"/>
    <col min="17" max="17" width="3.375" style="1" customWidth="1"/>
    <col min="18" max="21" width="2.375" style="1" customWidth="1"/>
    <col min="22" max="22" width="3.875" style="1" customWidth="1"/>
    <col min="23" max="24" width="2.375" style="1" customWidth="1"/>
    <col min="25" max="25" width="3.75" style="1" customWidth="1"/>
    <col min="26" max="27" width="2.375" style="1" customWidth="1"/>
    <col min="28" max="31" width="3.375" style="1" customWidth="1"/>
    <col min="32" max="100" width="2.375" style="1" customWidth="1"/>
    <col min="101" max="101" width="9" style="1" customWidth="1"/>
    <col min="102" max="16384" width="9" style="1"/>
  </cols>
  <sheetData>
    <row r="1" spans="2:63" ht="27" customHeight="1">
      <c r="B1" s="374" t="s">
        <v>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row>
    <row r="2" spans="2:63">
      <c r="B2" s="2"/>
      <c r="C2" s="3"/>
      <c r="D2" s="3"/>
      <c r="E2" s="3"/>
      <c r="F2" s="3"/>
      <c r="G2" s="3"/>
      <c r="H2" s="3"/>
      <c r="I2" s="3"/>
      <c r="J2" s="3"/>
      <c r="K2" s="3"/>
      <c r="L2" s="3"/>
      <c r="M2" s="3"/>
      <c r="N2" s="3"/>
      <c r="O2" s="3"/>
      <c r="P2" s="3"/>
      <c r="Q2" s="3"/>
      <c r="R2" s="3"/>
      <c r="S2" s="3"/>
      <c r="T2" s="3"/>
      <c r="U2" s="3"/>
      <c r="V2" s="3"/>
      <c r="W2" s="3"/>
      <c r="X2" s="3"/>
      <c r="Y2" s="3"/>
      <c r="Z2" s="3"/>
      <c r="AA2" s="359" t="s">
        <v>1</v>
      </c>
      <c r="AB2" s="359"/>
      <c r="AC2" s="359"/>
      <c r="AD2" s="359"/>
      <c r="AE2" s="359"/>
      <c r="AF2" s="359"/>
      <c r="AG2" s="375" t="s">
        <v>2</v>
      </c>
      <c r="AH2" s="375"/>
      <c r="AI2" s="375"/>
      <c r="AJ2" s="375"/>
      <c r="AK2" s="375"/>
      <c r="AL2" s="375"/>
      <c r="AM2" s="375"/>
      <c r="AN2" s="375"/>
      <c r="AO2" s="375"/>
      <c r="AP2" s="375"/>
      <c r="AQ2" s="375"/>
      <c r="AR2" s="375"/>
      <c r="AS2" s="375"/>
      <c r="AT2" s="375"/>
      <c r="AU2" s="375"/>
      <c r="AV2" s="375"/>
      <c r="AW2" s="375"/>
      <c r="AX2" s="375"/>
      <c r="AY2" s="3"/>
      <c r="AZ2" s="3"/>
      <c r="BA2" s="3"/>
      <c r="BB2" s="3"/>
      <c r="BC2" s="3"/>
      <c r="BD2" s="3"/>
      <c r="BE2" s="3"/>
      <c r="BF2" s="3"/>
    </row>
    <row r="3" spans="2:63">
      <c r="B3" s="128" t="s">
        <v>3</v>
      </c>
      <c r="C3" s="129"/>
      <c r="D3" s="129"/>
      <c r="E3" s="130"/>
      <c r="F3" s="360"/>
      <c r="G3" s="361"/>
      <c r="H3" s="361"/>
      <c r="I3" s="361"/>
      <c r="J3" s="361"/>
      <c r="K3" s="361"/>
      <c r="L3" s="361"/>
      <c r="M3" s="361"/>
      <c r="N3" s="361"/>
      <c r="O3" s="361"/>
      <c r="P3" s="361"/>
      <c r="Q3" s="361"/>
      <c r="R3" s="361"/>
      <c r="S3" s="361"/>
      <c r="T3" s="361"/>
      <c r="U3" s="361"/>
      <c r="V3" s="361"/>
      <c r="W3" s="361"/>
      <c r="X3" s="362"/>
      <c r="Y3" s="3"/>
      <c r="Z3" s="3"/>
      <c r="AA3" s="359" t="s">
        <v>4</v>
      </c>
      <c r="AB3" s="359"/>
      <c r="AC3" s="359"/>
      <c r="AD3" s="359"/>
      <c r="AE3" s="359" t="s">
        <v>5</v>
      </c>
      <c r="AF3" s="359"/>
      <c r="AG3" s="105" t="s">
        <v>6</v>
      </c>
      <c r="AH3" s="105"/>
      <c r="AI3" s="105"/>
      <c r="AJ3" s="105"/>
      <c r="AK3" s="105"/>
      <c r="AL3" s="105"/>
      <c r="AM3" s="105"/>
      <c r="AN3" s="105"/>
      <c r="AO3" s="105"/>
      <c r="AP3" s="105"/>
      <c r="AQ3" s="105"/>
      <c r="AR3" s="105"/>
      <c r="AS3" s="105"/>
      <c r="AT3" s="105"/>
      <c r="AU3" s="105"/>
      <c r="AV3" s="105"/>
      <c r="AW3" s="105"/>
      <c r="AX3" s="105"/>
      <c r="AY3" s="3"/>
      <c r="AZ3" s="3"/>
      <c r="BA3" s="3"/>
      <c r="BB3" s="3"/>
      <c r="BC3" s="3"/>
      <c r="BD3" s="3"/>
      <c r="BE3" s="3"/>
      <c r="BF3" s="3"/>
    </row>
    <row r="4" spans="2:63">
      <c r="B4" s="128" t="s">
        <v>7</v>
      </c>
      <c r="C4" s="129"/>
      <c r="D4" s="129"/>
      <c r="E4" s="130"/>
      <c r="F4" s="376">
        <v>45444</v>
      </c>
      <c r="G4" s="377"/>
      <c r="H4" s="377"/>
      <c r="I4" s="377"/>
      <c r="J4" s="377"/>
      <c r="K4" s="377"/>
      <c r="L4" s="377"/>
      <c r="M4" s="377"/>
      <c r="N4" s="377"/>
      <c r="O4" s="377"/>
      <c r="P4" s="377"/>
      <c r="Q4" s="377"/>
      <c r="R4" s="377"/>
      <c r="S4" s="377"/>
      <c r="T4" s="377"/>
      <c r="U4" s="377"/>
      <c r="V4" s="377"/>
      <c r="W4" s="377"/>
      <c r="X4" s="378"/>
      <c r="Y4" s="3"/>
      <c r="Z4" s="3"/>
      <c r="AA4" s="359"/>
      <c r="AB4" s="359"/>
      <c r="AC4" s="359"/>
      <c r="AD4" s="359"/>
      <c r="AE4" s="359" t="s">
        <v>8</v>
      </c>
      <c r="AF4" s="359"/>
      <c r="AG4" s="105" t="s">
        <v>9</v>
      </c>
      <c r="AH4" s="105"/>
      <c r="AI4" s="105"/>
      <c r="AJ4" s="105"/>
      <c r="AK4" s="105"/>
      <c r="AL4" s="105"/>
      <c r="AM4" s="105"/>
      <c r="AN4" s="105"/>
      <c r="AO4" s="105"/>
      <c r="AP4" s="105"/>
      <c r="AQ4" s="105"/>
      <c r="AR4" s="105"/>
      <c r="AS4" s="105"/>
      <c r="AT4" s="105"/>
      <c r="AU4" s="105"/>
      <c r="AV4" s="105"/>
      <c r="AW4" s="105"/>
      <c r="AX4" s="105"/>
      <c r="AY4" s="3"/>
      <c r="AZ4" s="3"/>
      <c r="BA4" s="3"/>
      <c r="BB4" s="3"/>
      <c r="BC4" s="3"/>
      <c r="BD4" s="3"/>
      <c r="BE4" s="3"/>
      <c r="BF4" s="3"/>
    </row>
    <row r="5" spans="2:63">
      <c r="B5" s="128" t="s">
        <v>5</v>
      </c>
      <c r="C5" s="129"/>
      <c r="D5" s="129"/>
      <c r="E5" s="130"/>
      <c r="F5" s="360" t="s">
        <v>6</v>
      </c>
      <c r="G5" s="361"/>
      <c r="H5" s="361"/>
      <c r="I5" s="361"/>
      <c r="J5" s="361"/>
      <c r="K5" s="361"/>
      <c r="L5" s="361"/>
      <c r="M5" s="361"/>
      <c r="N5" s="361"/>
      <c r="O5" s="361"/>
      <c r="P5" s="361"/>
      <c r="Q5" s="361"/>
      <c r="R5" s="361"/>
      <c r="S5" s="361"/>
      <c r="T5" s="361"/>
      <c r="U5" s="361"/>
      <c r="V5" s="361"/>
      <c r="W5" s="361"/>
      <c r="X5" s="362"/>
      <c r="Y5" s="3"/>
      <c r="Z5" s="3"/>
      <c r="AA5" s="359" t="s">
        <v>10</v>
      </c>
      <c r="AB5" s="359"/>
      <c r="AC5" s="359"/>
      <c r="AD5" s="359"/>
      <c r="AE5" s="359" t="s">
        <v>11</v>
      </c>
      <c r="AF5" s="359"/>
      <c r="AG5" s="105" t="s">
        <v>12</v>
      </c>
      <c r="AH5" s="105"/>
      <c r="AI5" s="105"/>
      <c r="AJ5" s="105"/>
      <c r="AK5" s="105"/>
      <c r="AL5" s="105"/>
      <c r="AM5" s="105"/>
      <c r="AN5" s="105"/>
      <c r="AO5" s="105"/>
      <c r="AP5" s="105"/>
      <c r="AQ5" s="105"/>
      <c r="AR5" s="105"/>
      <c r="AS5" s="105"/>
      <c r="AT5" s="105"/>
      <c r="AU5" s="105"/>
      <c r="AV5" s="105"/>
      <c r="AW5" s="105"/>
      <c r="AX5" s="105"/>
      <c r="AY5" s="3"/>
      <c r="AZ5" s="3"/>
      <c r="BA5" s="3"/>
      <c r="BB5" s="3"/>
      <c r="BC5" s="3"/>
      <c r="BD5" s="3"/>
      <c r="BE5" s="3"/>
      <c r="BF5" s="3"/>
    </row>
    <row r="6" spans="2:63">
      <c r="B6" s="379" t="s">
        <v>13</v>
      </c>
      <c r="C6" s="380"/>
      <c r="D6" s="380"/>
      <c r="E6" s="381"/>
      <c r="F6" s="360" t="s">
        <v>14</v>
      </c>
      <c r="G6" s="361"/>
      <c r="H6" s="361"/>
      <c r="I6" s="361"/>
      <c r="J6" s="361"/>
      <c r="K6" s="361"/>
      <c r="L6" s="361"/>
      <c r="M6" s="361"/>
      <c r="N6" s="361"/>
      <c r="O6" s="361"/>
      <c r="P6" s="361"/>
      <c r="Q6" s="361"/>
      <c r="R6" s="361"/>
      <c r="S6" s="361"/>
      <c r="T6" s="361"/>
      <c r="U6" s="361"/>
      <c r="V6" s="361"/>
      <c r="W6" s="361"/>
      <c r="X6" s="362"/>
      <c r="Y6" s="3"/>
      <c r="Z6" s="3"/>
      <c r="AA6" s="359"/>
      <c r="AB6" s="359"/>
      <c r="AC6" s="359"/>
      <c r="AD6" s="359"/>
      <c r="AE6" s="359" t="s">
        <v>8</v>
      </c>
      <c r="AF6" s="359"/>
      <c r="AG6" s="105" t="s">
        <v>15</v>
      </c>
      <c r="AH6" s="105"/>
      <c r="AI6" s="105"/>
      <c r="AJ6" s="105"/>
      <c r="AK6" s="105"/>
      <c r="AL6" s="105"/>
      <c r="AM6" s="105"/>
      <c r="AN6" s="105"/>
      <c r="AO6" s="105"/>
      <c r="AP6" s="105"/>
      <c r="AQ6" s="105"/>
      <c r="AR6" s="105"/>
      <c r="AS6" s="105"/>
      <c r="AT6" s="105"/>
      <c r="AU6" s="105"/>
      <c r="AV6" s="105"/>
      <c r="AW6" s="105"/>
      <c r="AX6" s="105"/>
      <c r="AY6" s="3"/>
      <c r="AZ6" s="3"/>
      <c r="BA6" s="3"/>
      <c r="BB6" s="3"/>
      <c r="BC6" s="3"/>
      <c r="BD6" s="3"/>
      <c r="BE6" s="3"/>
      <c r="BF6" s="3"/>
    </row>
    <row r="7" spans="2:63">
      <c r="B7" s="359" t="s">
        <v>16</v>
      </c>
      <c r="C7" s="359"/>
      <c r="D7" s="359"/>
      <c r="E7" s="359"/>
      <c r="F7" s="105" t="s">
        <v>17</v>
      </c>
      <c r="G7" s="105"/>
      <c r="H7" s="105"/>
      <c r="I7" s="105"/>
      <c r="J7" s="105"/>
      <c r="K7" s="105"/>
      <c r="L7" s="105"/>
      <c r="M7" s="105"/>
      <c r="N7" s="105"/>
      <c r="O7" s="105"/>
      <c r="P7" s="105"/>
      <c r="Q7" s="105"/>
      <c r="R7" s="105"/>
      <c r="S7" s="105"/>
      <c r="T7" s="105"/>
      <c r="U7" s="105"/>
      <c r="V7" s="105"/>
      <c r="W7" s="105"/>
      <c r="X7" s="105"/>
      <c r="Y7" s="3"/>
      <c r="Z7" s="3"/>
      <c r="AA7" s="359" t="s">
        <v>18</v>
      </c>
      <c r="AB7" s="359"/>
      <c r="AC7" s="359"/>
      <c r="AD7" s="359"/>
      <c r="AE7" s="359"/>
      <c r="AF7" s="359"/>
      <c r="AG7" s="360" t="s">
        <v>19</v>
      </c>
      <c r="AH7" s="361"/>
      <c r="AI7" s="361"/>
      <c r="AJ7" s="361"/>
      <c r="AK7" s="361"/>
      <c r="AL7" s="361"/>
      <c r="AM7" s="362"/>
      <c r="AN7" s="369" t="s">
        <v>20</v>
      </c>
      <c r="AO7" s="370"/>
      <c r="AP7" s="370"/>
      <c r="AQ7" s="370"/>
      <c r="AR7" s="371"/>
      <c r="AS7" s="372" t="s">
        <v>21</v>
      </c>
      <c r="AT7" s="373"/>
      <c r="AU7" s="373"/>
      <c r="AV7" s="373"/>
      <c r="AW7" s="373"/>
      <c r="AX7" s="373"/>
      <c r="AY7" s="3"/>
      <c r="AZ7" s="3"/>
      <c r="BA7" s="3"/>
      <c r="BB7" s="3"/>
      <c r="BC7" s="3"/>
      <c r="BD7" s="3"/>
      <c r="BE7" s="3"/>
      <c r="BF7" s="3"/>
    </row>
    <row r="8" spans="2:63">
      <c r="B8" s="359" t="s">
        <v>22</v>
      </c>
      <c r="C8" s="359"/>
      <c r="D8" s="359"/>
      <c r="E8" s="359"/>
      <c r="F8" s="368">
        <v>45658</v>
      </c>
      <c r="G8" s="105"/>
      <c r="H8" s="105"/>
      <c r="I8" s="105"/>
      <c r="J8" s="105"/>
      <c r="K8" s="105"/>
      <c r="L8" s="105"/>
      <c r="M8" s="105"/>
      <c r="N8" s="105"/>
      <c r="O8" s="105"/>
      <c r="P8" s="105"/>
      <c r="Q8" s="105"/>
      <c r="R8" s="105"/>
      <c r="S8" s="105"/>
      <c r="T8" s="105"/>
      <c r="U8" s="105"/>
      <c r="V8" s="105"/>
      <c r="W8" s="105"/>
      <c r="X8" s="105"/>
      <c r="Y8" s="3"/>
      <c r="Z8" s="3"/>
      <c r="AA8" s="359" t="s">
        <v>23</v>
      </c>
      <c r="AB8" s="359"/>
      <c r="AC8" s="359"/>
      <c r="AD8" s="359"/>
      <c r="AE8" s="359"/>
      <c r="AF8" s="359"/>
      <c r="AG8" s="360" t="s">
        <v>24</v>
      </c>
      <c r="AH8" s="361"/>
      <c r="AI8" s="361"/>
      <c r="AJ8" s="361"/>
      <c r="AK8" s="361"/>
      <c r="AL8" s="361"/>
      <c r="AM8" s="362"/>
      <c r="AN8" s="369" t="s">
        <v>25</v>
      </c>
      <c r="AO8" s="370"/>
      <c r="AP8" s="370"/>
      <c r="AQ8" s="370"/>
      <c r="AR8" s="371"/>
      <c r="AS8" s="372" t="s">
        <v>26</v>
      </c>
      <c r="AT8" s="373"/>
      <c r="AU8" s="373"/>
      <c r="AV8" s="373"/>
      <c r="AW8" s="373"/>
      <c r="AX8" s="373"/>
      <c r="AY8" s="3"/>
      <c r="AZ8" s="3"/>
      <c r="BA8" s="3"/>
      <c r="BB8" s="3"/>
      <c r="BC8" s="3"/>
      <c r="BD8" s="3"/>
      <c r="BE8" s="3"/>
      <c r="BF8" s="3"/>
    </row>
    <row r="9" spans="2:63">
      <c r="B9" s="2"/>
      <c r="C9" s="3"/>
      <c r="D9" s="3"/>
      <c r="E9" s="3"/>
      <c r="F9" s="3"/>
      <c r="G9" s="3"/>
      <c r="H9" s="3"/>
      <c r="I9" s="3"/>
      <c r="J9" s="3"/>
      <c r="K9" s="3"/>
      <c r="L9" s="3"/>
      <c r="M9" s="3"/>
      <c r="N9" s="3"/>
      <c r="O9" s="3"/>
      <c r="P9" s="3"/>
      <c r="Q9" s="3"/>
      <c r="R9" s="3"/>
      <c r="S9" s="3"/>
      <c r="T9" s="3"/>
      <c r="U9" s="3"/>
      <c r="V9" s="3"/>
      <c r="W9" s="3"/>
      <c r="X9" s="3"/>
      <c r="Y9" s="3"/>
      <c r="Z9" s="3"/>
      <c r="AA9" s="359" t="s">
        <v>27</v>
      </c>
      <c r="AB9" s="359"/>
      <c r="AC9" s="359"/>
      <c r="AD9" s="359"/>
      <c r="AE9" s="359"/>
      <c r="AF9" s="359"/>
      <c r="AG9" s="360" t="s">
        <v>28</v>
      </c>
      <c r="AH9" s="361"/>
      <c r="AI9" s="361"/>
      <c r="AJ9" s="361"/>
      <c r="AK9" s="361"/>
      <c r="AL9" s="361"/>
      <c r="AM9" s="361"/>
      <c r="AN9" s="361"/>
      <c r="AO9" s="361"/>
      <c r="AP9" s="361"/>
      <c r="AQ9" s="361"/>
      <c r="AR9" s="361"/>
      <c r="AS9" s="361"/>
      <c r="AT9" s="361"/>
      <c r="AU9" s="361"/>
      <c r="AV9" s="361"/>
      <c r="AW9" s="361"/>
      <c r="AX9" s="362"/>
      <c r="AY9" s="3"/>
      <c r="AZ9" s="3"/>
      <c r="BA9" s="3"/>
      <c r="BB9" s="3"/>
      <c r="BC9" s="3"/>
      <c r="BD9" s="3"/>
      <c r="BE9" s="3"/>
      <c r="BF9" s="3"/>
    </row>
    <row r="10" spans="2:63" ht="19.5" thickBot="1">
      <c r="B10" s="2"/>
      <c r="C10" s="3"/>
      <c r="D10" s="3"/>
      <c r="E10" s="3"/>
      <c r="F10" s="3"/>
      <c r="G10" s="3"/>
      <c r="H10" s="3"/>
      <c r="I10" s="3"/>
      <c r="J10" s="3"/>
      <c r="K10" s="3"/>
      <c r="L10" s="3"/>
      <c r="M10" s="3"/>
      <c r="N10" s="3"/>
      <c r="O10" s="3"/>
      <c r="P10" s="3"/>
      <c r="Q10" s="3"/>
      <c r="R10" s="3"/>
      <c r="S10" s="3"/>
      <c r="T10" s="3"/>
      <c r="U10" s="3"/>
      <c r="V10" s="3"/>
      <c r="W10" s="3"/>
      <c r="X10" s="3"/>
      <c r="Y10" s="3"/>
      <c r="Z10" s="3"/>
      <c r="AA10" s="359" t="s">
        <v>29</v>
      </c>
      <c r="AB10" s="359"/>
      <c r="AC10" s="359"/>
      <c r="AD10" s="359"/>
      <c r="AE10" s="359"/>
      <c r="AF10" s="359"/>
      <c r="AG10" s="363" t="s">
        <v>30</v>
      </c>
      <c r="AH10" s="364"/>
      <c r="AI10" s="364"/>
      <c r="AJ10" s="364"/>
      <c r="AK10" s="364"/>
      <c r="AL10" s="364"/>
      <c r="AM10" s="364"/>
      <c r="AN10" s="364"/>
      <c r="AO10" s="364"/>
      <c r="AP10" s="364"/>
      <c r="AQ10" s="364"/>
      <c r="AR10" s="364"/>
      <c r="AS10" s="364"/>
      <c r="AT10" s="364"/>
      <c r="AU10" s="364"/>
      <c r="AV10" s="364"/>
      <c r="AW10" s="364"/>
      <c r="AX10" s="365"/>
      <c r="AY10" s="3"/>
      <c r="AZ10" s="3"/>
      <c r="BA10" s="3"/>
      <c r="BB10" s="3"/>
      <c r="BC10" s="3"/>
      <c r="BD10" s="3"/>
      <c r="BE10" s="3"/>
      <c r="BF10" s="3"/>
    </row>
    <row r="11" spans="2:63" ht="19.5" thickBot="1">
      <c r="B11" s="339" t="s">
        <v>31</v>
      </c>
      <c r="C11" s="340"/>
      <c r="D11" s="340"/>
      <c r="E11" s="340"/>
      <c r="F11" s="340"/>
      <c r="G11" s="340"/>
      <c r="H11" s="340"/>
      <c r="I11" s="340"/>
      <c r="J11" s="340"/>
      <c r="K11" s="340"/>
      <c r="L11" s="340"/>
      <c r="M11" s="340"/>
      <c r="N11" s="340"/>
      <c r="O11" s="340"/>
      <c r="P11" s="340"/>
      <c r="Q11" s="340"/>
      <c r="R11" s="340"/>
      <c r="S11" s="340"/>
      <c r="T11" s="366" t="s">
        <v>32</v>
      </c>
      <c r="U11" s="366"/>
      <c r="V11" s="366"/>
      <c r="W11" s="366"/>
      <c r="X11" s="367"/>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ht="19.5" thickBot="1">
      <c r="B12" s="339" t="s">
        <v>33</v>
      </c>
      <c r="C12" s="340"/>
      <c r="D12" s="340"/>
      <c r="E12" s="340"/>
      <c r="F12" s="340"/>
      <c r="G12" s="340"/>
      <c r="H12" s="340"/>
      <c r="I12" s="340"/>
      <c r="J12" s="340"/>
      <c r="K12" s="340"/>
      <c r="L12" s="340"/>
      <c r="M12" s="340"/>
      <c r="N12" s="340"/>
      <c r="O12" s="340"/>
      <c r="P12" s="340"/>
      <c r="Q12" s="340"/>
      <c r="R12" s="340"/>
      <c r="S12" s="340"/>
      <c r="T12" s="341">
        <v>15000000</v>
      </c>
      <c r="U12" s="341"/>
      <c r="V12" s="341"/>
      <c r="W12" s="341"/>
      <c r="X12" s="342"/>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c r="BH12" s="4"/>
      <c r="BI12" s="4"/>
      <c r="BJ12" s="4"/>
      <c r="BK12" s="4"/>
    </row>
    <row r="13" spans="2:63" ht="20.25" thickBot="1">
      <c r="B13" s="343" t="s">
        <v>35</v>
      </c>
      <c r="C13" s="344"/>
      <c r="D13" s="344"/>
      <c r="E13" s="344"/>
      <c r="F13" s="344"/>
      <c r="G13" s="344"/>
      <c r="H13" s="344"/>
      <c r="I13" s="344"/>
      <c r="J13" s="344"/>
      <c r="K13" s="344"/>
      <c r="L13" s="344"/>
      <c r="M13" s="344"/>
      <c r="N13" s="344"/>
      <c r="O13" s="345"/>
      <c r="P13" s="349" t="s">
        <v>36</v>
      </c>
      <c r="Q13" s="350"/>
      <c r="R13" s="350"/>
      <c r="S13" s="350"/>
      <c r="T13" s="351">
        <v>15</v>
      </c>
      <c r="U13" s="352"/>
      <c r="V13" s="352"/>
      <c r="W13" s="353"/>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c r="BH13" s="4"/>
      <c r="BI13" s="4"/>
      <c r="BJ13" s="4"/>
      <c r="BK13" s="4"/>
    </row>
    <row r="14" spans="2:63" ht="20.25" thickBot="1">
      <c r="B14" s="346"/>
      <c r="C14" s="347"/>
      <c r="D14" s="347"/>
      <c r="E14" s="347"/>
      <c r="F14" s="347"/>
      <c r="G14" s="347"/>
      <c r="H14" s="347"/>
      <c r="I14" s="347"/>
      <c r="J14" s="347"/>
      <c r="K14" s="347"/>
      <c r="L14" s="347"/>
      <c r="M14" s="347"/>
      <c r="N14" s="347"/>
      <c r="O14" s="348"/>
      <c r="P14" s="354" t="s">
        <v>38</v>
      </c>
      <c r="Q14" s="355"/>
      <c r="R14" s="355"/>
      <c r="S14" s="355"/>
      <c r="T14" s="356">
        <v>13</v>
      </c>
      <c r="U14" s="357"/>
      <c r="V14" s="357"/>
      <c r="W14" s="358"/>
      <c r="X14" s="6" t="s">
        <v>37</v>
      </c>
      <c r="Y14" s="330" t="s">
        <v>39</v>
      </c>
      <c r="Z14" s="331"/>
      <c r="AA14" s="331"/>
      <c r="AB14" s="331"/>
      <c r="AC14" s="331"/>
      <c r="AD14" s="331"/>
      <c r="AE14" s="331"/>
      <c r="AF14" s="331"/>
      <c r="AG14" s="331"/>
      <c r="AH14" s="331"/>
      <c r="AI14" s="332">
        <v>0</v>
      </c>
      <c r="AJ14" s="333"/>
      <c r="AK14" s="7" t="s">
        <v>37</v>
      </c>
      <c r="BG14" s="4"/>
      <c r="BH14" s="4"/>
      <c r="BI14" s="4"/>
      <c r="BJ14" s="4"/>
      <c r="BK14" s="4"/>
    </row>
    <row r="15" spans="2:63" ht="20.25" thickBot="1">
      <c r="B15" s="135" t="s">
        <v>40</v>
      </c>
      <c r="C15" s="136"/>
      <c r="D15" s="136"/>
      <c r="E15" s="136"/>
      <c r="F15" s="136"/>
      <c r="G15" s="136"/>
      <c r="H15" s="136"/>
      <c r="I15" s="136"/>
      <c r="J15" s="136"/>
      <c r="K15" s="136"/>
      <c r="L15" s="136"/>
      <c r="M15" s="136"/>
      <c r="N15" s="136"/>
      <c r="O15" s="136"/>
      <c r="P15" s="136"/>
      <c r="Q15" s="136"/>
      <c r="R15" s="136"/>
      <c r="S15" s="136"/>
      <c r="T15" s="332">
        <v>2</v>
      </c>
      <c r="U15" s="334"/>
      <c r="V15" s="334"/>
      <c r="W15" s="333"/>
      <c r="X15" s="7" t="s">
        <v>37</v>
      </c>
      <c r="Y15" s="135" t="s">
        <v>41</v>
      </c>
      <c r="Z15" s="136"/>
      <c r="AA15" s="136"/>
      <c r="AB15" s="136"/>
      <c r="AC15" s="136"/>
      <c r="AD15" s="136"/>
      <c r="AE15" s="136"/>
      <c r="AF15" s="136"/>
      <c r="AG15" s="136"/>
      <c r="AH15" s="335"/>
      <c r="AI15" s="336">
        <f>AI14+T15</f>
        <v>2</v>
      </c>
      <c r="AJ15" s="337"/>
      <c r="AK15" s="7" t="s">
        <v>37</v>
      </c>
      <c r="AL15" s="318" t="s">
        <v>42</v>
      </c>
      <c r="AM15" s="319"/>
      <c r="AN15" s="319"/>
      <c r="AO15" s="319"/>
      <c r="AP15" s="319"/>
      <c r="AQ15" s="319"/>
      <c r="AR15" s="319"/>
      <c r="AS15" s="319"/>
      <c r="AT15" s="319"/>
      <c r="AU15" s="320">
        <f>AI15/(T14+T15)</f>
        <v>0.13333333333333333</v>
      </c>
      <c r="AV15" s="320"/>
      <c r="AW15" s="321"/>
      <c r="AX15" s="322" t="s">
        <v>43</v>
      </c>
      <c r="AY15" s="323"/>
      <c r="AZ15" s="323"/>
      <c r="BA15" s="323"/>
      <c r="BB15" s="323"/>
      <c r="BC15" s="324" t="str">
        <f>IF(AU15&gt;50%,"100％","50％")</f>
        <v>50％</v>
      </c>
      <c r="BD15" s="324"/>
      <c r="BE15" s="324"/>
      <c r="BF15" s="325"/>
      <c r="BG15" s="4"/>
      <c r="BH15" s="4"/>
      <c r="BI15" s="4"/>
      <c r="BJ15" s="4"/>
      <c r="BK15" s="4"/>
    </row>
    <row r="16" spans="2:63">
      <c r="B16" s="326" t="s">
        <v>44</v>
      </c>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row>
    <row r="17" spans="2:47" ht="19.5">
      <c r="S17" s="9"/>
      <c r="AD17" s="10"/>
      <c r="AE17" s="10"/>
      <c r="AF17" s="11"/>
      <c r="AG17" s="12"/>
      <c r="AH17" s="9"/>
      <c r="AI17" s="9"/>
      <c r="AJ17" s="9"/>
      <c r="AK17" s="9"/>
      <c r="AL17" s="9"/>
      <c r="AM17" s="9"/>
      <c r="AN17" s="9"/>
      <c r="AO17" s="9"/>
      <c r="AP17" s="9"/>
      <c r="AQ17" s="9"/>
      <c r="AR17" s="9"/>
      <c r="AS17" s="10"/>
      <c r="AT17" s="10"/>
      <c r="AU17" s="11"/>
    </row>
    <row r="18" spans="2:47">
      <c r="B18" s="234" t="s">
        <v>45</v>
      </c>
      <c r="C18" s="234"/>
      <c r="D18" s="234"/>
      <c r="E18" s="234"/>
      <c r="F18" s="234"/>
      <c r="G18" s="234"/>
      <c r="H18" s="338"/>
      <c r="I18" s="212" t="s">
        <v>46</v>
      </c>
      <c r="J18" s="212"/>
      <c r="K18" s="212"/>
      <c r="L18" s="212"/>
      <c r="M18" s="212"/>
      <c r="N18" s="327">
        <f>SUM(W21:AN40)*$BC$15</f>
        <v>1230000</v>
      </c>
      <c r="O18" s="328"/>
      <c r="P18" s="328"/>
      <c r="Q18" s="328"/>
      <c r="R18" s="328"/>
      <c r="S18" s="329"/>
      <c r="T18" s="13"/>
      <c r="U18" s="13"/>
      <c r="V18" s="13"/>
      <c r="W18" s="13"/>
      <c r="X18" s="13"/>
    </row>
    <row r="19" spans="2:47">
      <c r="B19" s="210" t="s">
        <v>47</v>
      </c>
      <c r="C19" s="210"/>
      <c r="D19" s="210"/>
      <c r="E19" s="210"/>
      <c r="F19" s="210"/>
      <c r="G19" s="210"/>
      <c r="H19" s="210"/>
      <c r="I19" s="210"/>
      <c r="J19" s="210"/>
      <c r="K19" s="210"/>
      <c r="L19" s="210"/>
      <c r="M19" s="210"/>
      <c r="N19" s="210"/>
      <c r="O19" s="210"/>
      <c r="P19" s="210"/>
      <c r="Q19" s="210"/>
      <c r="R19" s="210"/>
      <c r="T19" s="13"/>
      <c r="U19" s="13"/>
      <c r="V19" s="13"/>
      <c r="W19" s="13"/>
      <c r="X19" s="13"/>
    </row>
    <row r="20" spans="2:47">
      <c r="B20" s="104" t="s">
        <v>48</v>
      </c>
      <c r="C20" s="104"/>
      <c r="D20" s="132" t="s">
        <v>49</v>
      </c>
      <c r="E20" s="133"/>
      <c r="F20" s="133"/>
      <c r="G20" s="133"/>
      <c r="H20" s="134"/>
      <c r="I20" s="132" t="s">
        <v>50</v>
      </c>
      <c r="J20" s="133"/>
      <c r="K20" s="133"/>
      <c r="L20" s="134"/>
      <c r="M20" s="104" t="s">
        <v>51</v>
      </c>
      <c r="N20" s="104"/>
      <c r="O20" s="104"/>
      <c r="P20" s="104"/>
      <c r="Q20" s="104"/>
      <c r="R20" s="104" t="s">
        <v>52</v>
      </c>
      <c r="S20" s="104"/>
      <c r="T20" s="104"/>
      <c r="U20" s="104"/>
      <c r="V20" s="104"/>
      <c r="W20" s="104" t="s">
        <v>53</v>
      </c>
      <c r="X20" s="104"/>
      <c r="Y20" s="104"/>
      <c r="Z20" s="104"/>
      <c r="AA20" s="104"/>
      <c r="AB20" s="104"/>
      <c r="AC20" s="104"/>
      <c r="AD20" s="104"/>
      <c r="AE20" s="104"/>
      <c r="AF20" s="104" t="s">
        <v>54</v>
      </c>
      <c r="AG20" s="104"/>
      <c r="AH20" s="104"/>
      <c r="AI20" s="104"/>
      <c r="AJ20" s="104"/>
      <c r="AK20" s="104"/>
      <c r="AL20" s="104"/>
      <c r="AM20" s="104"/>
      <c r="AN20" s="104"/>
    </row>
    <row r="21" spans="2:47">
      <c r="B21" s="310">
        <v>1</v>
      </c>
      <c r="C21" s="311"/>
      <c r="D21" s="125" t="s">
        <v>55</v>
      </c>
      <c r="E21" s="126"/>
      <c r="F21" s="126"/>
      <c r="G21" s="126"/>
      <c r="H21" s="127"/>
      <c r="I21" s="125" t="s">
        <v>56</v>
      </c>
      <c r="J21" s="126"/>
      <c r="K21" s="126"/>
      <c r="L21" s="127"/>
      <c r="M21" s="317">
        <v>45597</v>
      </c>
      <c r="N21" s="317"/>
      <c r="O21" s="317"/>
      <c r="P21" s="317"/>
      <c r="Q21" s="317"/>
      <c r="R21" s="315">
        <f>IF(M21="","",(IF(MONTH($F$8)=3,IF(MIN(2,((YEAR($F$8)-YEAR(M21))*12+MONTH($F$8)-MONTH(M21)+1))&gt;=1,MIN(2,((YEAR($F$8)-YEAR(M21))*12+MONTH($F$8)-MONTH(M21)+1)),""),IF(MIN(3,((YEAR($F$8)-YEAR(M21))*12+MONTH($F$8)+3-MONTH(M21))-1)&gt;=1,MIN(3,((YEAR($F$8)-YEAR(M21))*12+MONTH($F$8)+3-MONTH(M21))-1),""))))</f>
        <v>3</v>
      </c>
      <c r="S21" s="315"/>
      <c r="T21" s="315"/>
      <c r="U21" s="315"/>
      <c r="V21" s="315"/>
      <c r="W21" s="308">
        <v>380000</v>
      </c>
      <c r="X21" s="308"/>
      <c r="Y21" s="308"/>
      <c r="Z21" s="308"/>
      <c r="AA21" s="308"/>
      <c r="AB21" s="308"/>
      <c r="AC21" s="308"/>
      <c r="AD21" s="308"/>
      <c r="AE21" s="308"/>
      <c r="AF21" s="308"/>
      <c r="AG21" s="308"/>
      <c r="AH21" s="308"/>
      <c r="AI21" s="308"/>
      <c r="AJ21" s="308"/>
      <c r="AK21" s="308"/>
      <c r="AL21" s="308"/>
      <c r="AM21" s="308"/>
      <c r="AN21" s="308"/>
    </row>
    <row r="22" spans="2:47">
      <c r="B22" s="310">
        <v>2</v>
      </c>
      <c r="C22" s="311"/>
      <c r="D22" s="125" t="s">
        <v>57</v>
      </c>
      <c r="E22" s="126"/>
      <c r="F22" s="126"/>
      <c r="G22" s="126"/>
      <c r="H22" s="127"/>
      <c r="I22" s="125" t="s">
        <v>56</v>
      </c>
      <c r="J22" s="126"/>
      <c r="K22" s="126"/>
      <c r="L22" s="127"/>
      <c r="M22" s="312">
        <v>45627</v>
      </c>
      <c r="N22" s="313"/>
      <c r="O22" s="313"/>
      <c r="P22" s="313"/>
      <c r="Q22" s="314"/>
      <c r="R22" s="315">
        <f t="shared" ref="R22:R40" si="0">IF(M22="","",(IF(MONTH($F$8)=3,IF(MIN(2,((YEAR($F$8)-YEAR(M22))*12+MONTH($F$8)-MONTH(M22)+1))&gt;=1,MIN(2,((YEAR($F$8)-YEAR(M22))*12+MONTH($F$8)-MONTH(M22)+1)),""),IF(MIN(3,((YEAR($F$8)-YEAR(M22))*12+MONTH($F$8)+3-MONTH(M22))-1)&gt;=1,MIN(3,((YEAR($F$8)-YEAR(M22))*12+MONTH($F$8)+3-MONTH(M22))-1),""))))</f>
        <v>3</v>
      </c>
      <c r="S22" s="315"/>
      <c r="T22" s="315"/>
      <c r="U22" s="315"/>
      <c r="V22" s="315"/>
      <c r="W22" s="308">
        <v>380000</v>
      </c>
      <c r="X22" s="308"/>
      <c r="Y22" s="308"/>
      <c r="Z22" s="308"/>
      <c r="AA22" s="308"/>
      <c r="AB22" s="308"/>
      <c r="AC22" s="308"/>
      <c r="AD22" s="308"/>
      <c r="AE22" s="308"/>
      <c r="AF22" s="308"/>
      <c r="AG22" s="308"/>
      <c r="AH22" s="308"/>
      <c r="AI22" s="308"/>
      <c r="AJ22" s="308"/>
      <c r="AK22" s="308"/>
      <c r="AL22" s="308"/>
      <c r="AM22" s="308"/>
      <c r="AN22" s="308"/>
    </row>
    <row r="23" spans="2:47">
      <c r="B23" s="310">
        <v>3</v>
      </c>
      <c r="C23" s="311"/>
      <c r="D23" s="125" t="s">
        <v>58</v>
      </c>
      <c r="E23" s="126"/>
      <c r="F23" s="126"/>
      <c r="G23" s="126"/>
      <c r="H23" s="127"/>
      <c r="I23" s="125" t="s">
        <v>59</v>
      </c>
      <c r="J23" s="126"/>
      <c r="K23" s="126"/>
      <c r="L23" s="127"/>
      <c r="M23" s="312">
        <v>45658</v>
      </c>
      <c r="N23" s="313"/>
      <c r="O23" s="313"/>
      <c r="P23" s="313"/>
      <c r="Q23" s="314"/>
      <c r="R23" s="315">
        <f t="shared" si="0"/>
        <v>2</v>
      </c>
      <c r="S23" s="315"/>
      <c r="T23" s="315"/>
      <c r="U23" s="315"/>
      <c r="V23" s="315"/>
      <c r="W23" s="308">
        <v>250000</v>
      </c>
      <c r="X23" s="308"/>
      <c r="Y23" s="308"/>
      <c r="Z23" s="308"/>
      <c r="AA23" s="308"/>
      <c r="AB23" s="308"/>
      <c r="AC23" s="308"/>
      <c r="AD23" s="308"/>
      <c r="AE23" s="308"/>
      <c r="AF23" s="308"/>
      <c r="AG23" s="308"/>
      <c r="AH23" s="308"/>
      <c r="AI23" s="308"/>
      <c r="AJ23" s="308"/>
      <c r="AK23" s="308"/>
      <c r="AL23" s="308"/>
      <c r="AM23" s="308"/>
      <c r="AN23" s="308"/>
    </row>
    <row r="24" spans="2:47">
      <c r="B24" s="310">
        <v>4</v>
      </c>
      <c r="C24" s="311"/>
      <c r="D24" s="125" t="s">
        <v>60</v>
      </c>
      <c r="E24" s="126"/>
      <c r="F24" s="126"/>
      <c r="G24" s="126"/>
      <c r="H24" s="127"/>
      <c r="I24" s="125" t="s">
        <v>61</v>
      </c>
      <c r="J24" s="126"/>
      <c r="K24" s="126"/>
      <c r="L24" s="127"/>
      <c r="M24" s="312">
        <v>45658</v>
      </c>
      <c r="N24" s="313"/>
      <c r="O24" s="313"/>
      <c r="P24" s="313"/>
      <c r="Q24" s="314"/>
      <c r="R24" s="315">
        <f t="shared" si="0"/>
        <v>2</v>
      </c>
      <c r="S24" s="315"/>
      <c r="T24" s="315"/>
      <c r="U24" s="315"/>
      <c r="V24" s="315"/>
      <c r="W24" s="308">
        <v>250000</v>
      </c>
      <c r="X24" s="308"/>
      <c r="Y24" s="308"/>
      <c r="Z24" s="308"/>
      <c r="AA24" s="308"/>
      <c r="AB24" s="308"/>
      <c r="AC24" s="308"/>
      <c r="AD24" s="308"/>
      <c r="AE24" s="308"/>
      <c r="AF24" s="308"/>
      <c r="AG24" s="308"/>
      <c r="AH24" s="308"/>
      <c r="AI24" s="308"/>
      <c r="AJ24" s="308"/>
      <c r="AK24" s="308"/>
      <c r="AL24" s="308"/>
      <c r="AM24" s="308"/>
      <c r="AN24" s="308"/>
    </row>
    <row r="25" spans="2:47">
      <c r="B25" s="310">
        <v>5</v>
      </c>
      <c r="C25" s="311"/>
      <c r="D25" s="125" t="s">
        <v>62</v>
      </c>
      <c r="E25" s="126"/>
      <c r="F25" s="126"/>
      <c r="G25" s="126"/>
      <c r="H25" s="127"/>
      <c r="I25" s="125" t="s">
        <v>63</v>
      </c>
      <c r="J25" s="126"/>
      <c r="K25" s="126"/>
      <c r="L25" s="127"/>
      <c r="M25" s="312">
        <v>45689</v>
      </c>
      <c r="N25" s="313"/>
      <c r="O25" s="313"/>
      <c r="P25" s="313"/>
      <c r="Q25" s="314"/>
      <c r="R25" s="315">
        <f t="shared" si="0"/>
        <v>1</v>
      </c>
      <c r="S25" s="315"/>
      <c r="T25" s="315"/>
      <c r="U25" s="315"/>
      <c r="V25" s="315"/>
      <c r="W25" s="308">
        <v>600000</v>
      </c>
      <c r="X25" s="308"/>
      <c r="Y25" s="308"/>
      <c r="Z25" s="308"/>
      <c r="AA25" s="308"/>
      <c r="AB25" s="308"/>
      <c r="AC25" s="308"/>
      <c r="AD25" s="308"/>
      <c r="AE25" s="308"/>
      <c r="AF25" s="308"/>
      <c r="AG25" s="308"/>
      <c r="AH25" s="308"/>
      <c r="AI25" s="308"/>
      <c r="AJ25" s="308"/>
      <c r="AK25" s="308"/>
      <c r="AL25" s="308"/>
      <c r="AM25" s="308"/>
      <c r="AN25" s="308"/>
    </row>
    <row r="26" spans="2:47">
      <c r="B26" s="310">
        <v>6</v>
      </c>
      <c r="C26" s="311"/>
      <c r="D26" s="125" t="s">
        <v>64</v>
      </c>
      <c r="E26" s="126"/>
      <c r="F26" s="126"/>
      <c r="G26" s="126"/>
      <c r="H26" s="127"/>
      <c r="I26" s="125" t="s">
        <v>65</v>
      </c>
      <c r="J26" s="126"/>
      <c r="K26" s="126"/>
      <c r="L26" s="127"/>
      <c r="M26" s="312">
        <v>45689</v>
      </c>
      <c r="N26" s="313"/>
      <c r="O26" s="313"/>
      <c r="P26" s="313"/>
      <c r="Q26" s="314"/>
      <c r="R26" s="315">
        <f t="shared" si="0"/>
        <v>1</v>
      </c>
      <c r="S26" s="315"/>
      <c r="T26" s="315"/>
      <c r="U26" s="315"/>
      <c r="V26" s="315"/>
      <c r="W26" s="308">
        <v>600000</v>
      </c>
      <c r="X26" s="308"/>
      <c r="Y26" s="308"/>
      <c r="Z26" s="308"/>
      <c r="AA26" s="308"/>
      <c r="AB26" s="308"/>
      <c r="AC26" s="308"/>
      <c r="AD26" s="308"/>
      <c r="AE26" s="308"/>
      <c r="AF26" s="308"/>
      <c r="AG26" s="308"/>
      <c r="AH26" s="308"/>
      <c r="AI26" s="308"/>
      <c r="AJ26" s="308"/>
      <c r="AK26" s="308"/>
      <c r="AL26" s="308"/>
      <c r="AM26" s="308"/>
      <c r="AN26" s="308"/>
    </row>
    <row r="27" spans="2:47">
      <c r="B27" s="310">
        <v>7</v>
      </c>
      <c r="C27" s="311"/>
      <c r="D27" s="125"/>
      <c r="E27" s="126"/>
      <c r="F27" s="126"/>
      <c r="G27" s="126"/>
      <c r="H27" s="127"/>
      <c r="I27" s="125"/>
      <c r="J27" s="126"/>
      <c r="K27" s="126"/>
      <c r="L27" s="127"/>
      <c r="M27" s="312"/>
      <c r="N27" s="313"/>
      <c r="O27" s="313"/>
      <c r="P27" s="313"/>
      <c r="Q27" s="314"/>
      <c r="R27" s="315" t="str">
        <f t="shared" si="0"/>
        <v/>
      </c>
      <c r="S27" s="315"/>
      <c r="T27" s="315"/>
      <c r="U27" s="315"/>
      <c r="V27" s="315"/>
      <c r="W27" s="308"/>
      <c r="X27" s="308"/>
      <c r="Y27" s="308"/>
      <c r="Z27" s="308"/>
      <c r="AA27" s="308"/>
      <c r="AB27" s="308"/>
      <c r="AC27" s="308"/>
      <c r="AD27" s="308"/>
      <c r="AE27" s="308"/>
      <c r="AF27" s="308"/>
      <c r="AG27" s="308"/>
      <c r="AH27" s="308"/>
      <c r="AI27" s="308"/>
      <c r="AJ27" s="308"/>
      <c r="AK27" s="308"/>
      <c r="AL27" s="308"/>
      <c r="AM27" s="308"/>
      <c r="AN27" s="308"/>
    </row>
    <row r="28" spans="2:47">
      <c r="B28" s="310">
        <v>8</v>
      </c>
      <c r="C28" s="311"/>
      <c r="D28" s="125"/>
      <c r="E28" s="126"/>
      <c r="F28" s="126"/>
      <c r="G28" s="126"/>
      <c r="H28" s="127"/>
      <c r="I28" s="125"/>
      <c r="J28" s="126"/>
      <c r="K28" s="126"/>
      <c r="L28" s="127"/>
      <c r="M28" s="312"/>
      <c r="N28" s="313"/>
      <c r="O28" s="313"/>
      <c r="P28" s="313"/>
      <c r="Q28" s="314"/>
      <c r="R28" s="315" t="str">
        <f t="shared" si="0"/>
        <v/>
      </c>
      <c r="S28" s="315"/>
      <c r="T28" s="315"/>
      <c r="U28" s="315"/>
      <c r="V28" s="315"/>
      <c r="W28" s="308"/>
      <c r="X28" s="308"/>
      <c r="Y28" s="308"/>
      <c r="Z28" s="308"/>
      <c r="AA28" s="308"/>
      <c r="AB28" s="308"/>
      <c r="AC28" s="308"/>
      <c r="AD28" s="308"/>
      <c r="AE28" s="308"/>
      <c r="AF28" s="308"/>
      <c r="AG28" s="308"/>
      <c r="AH28" s="308"/>
      <c r="AI28" s="308"/>
      <c r="AJ28" s="308"/>
      <c r="AK28" s="308"/>
      <c r="AL28" s="308"/>
      <c r="AM28" s="308"/>
      <c r="AN28" s="308"/>
    </row>
    <row r="29" spans="2:47">
      <c r="B29" s="310">
        <v>9</v>
      </c>
      <c r="C29" s="311"/>
      <c r="D29" s="125"/>
      <c r="E29" s="126"/>
      <c r="F29" s="126"/>
      <c r="G29" s="126"/>
      <c r="H29" s="127"/>
      <c r="I29" s="125"/>
      <c r="J29" s="126"/>
      <c r="K29" s="126"/>
      <c r="L29" s="127"/>
      <c r="M29" s="312"/>
      <c r="N29" s="313"/>
      <c r="O29" s="313"/>
      <c r="P29" s="313"/>
      <c r="Q29" s="314"/>
      <c r="R29" s="315" t="str">
        <f t="shared" si="0"/>
        <v/>
      </c>
      <c r="S29" s="315"/>
      <c r="T29" s="315"/>
      <c r="U29" s="315"/>
      <c r="V29" s="315"/>
      <c r="W29" s="308"/>
      <c r="X29" s="308"/>
      <c r="Y29" s="308"/>
      <c r="Z29" s="308"/>
      <c r="AA29" s="308"/>
      <c r="AB29" s="308"/>
      <c r="AC29" s="308"/>
      <c r="AD29" s="308"/>
      <c r="AE29" s="308"/>
      <c r="AF29" s="308"/>
      <c r="AG29" s="308"/>
      <c r="AH29" s="308"/>
      <c r="AI29" s="308"/>
      <c r="AJ29" s="308"/>
      <c r="AK29" s="308"/>
      <c r="AL29" s="308"/>
      <c r="AM29" s="308"/>
      <c r="AN29" s="308"/>
    </row>
    <row r="30" spans="2:47">
      <c r="B30" s="310">
        <v>10</v>
      </c>
      <c r="C30" s="311"/>
      <c r="D30" s="125"/>
      <c r="E30" s="126"/>
      <c r="F30" s="126"/>
      <c r="G30" s="126"/>
      <c r="H30" s="127"/>
      <c r="I30" s="125"/>
      <c r="J30" s="126"/>
      <c r="K30" s="126"/>
      <c r="L30" s="127"/>
      <c r="M30" s="312"/>
      <c r="N30" s="313"/>
      <c r="O30" s="313"/>
      <c r="P30" s="313"/>
      <c r="Q30" s="314"/>
      <c r="R30" s="315" t="str">
        <f t="shared" si="0"/>
        <v/>
      </c>
      <c r="S30" s="315"/>
      <c r="T30" s="315"/>
      <c r="U30" s="315"/>
      <c r="V30" s="315"/>
      <c r="W30" s="308"/>
      <c r="X30" s="308"/>
      <c r="Y30" s="308"/>
      <c r="Z30" s="308"/>
      <c r="AA30" s="308"/>
      <c r="AB30" s="308"/>
      <c r="AC30" s="308"/>
      <c r="AD30" s="308"/>
      <c r="AE30" s="308"/>
      <c r="AF30" s="308"/>
      <c r="AG30" s="308"/>
      <c r="AH30" s="308"/>
      <c r="AI30" s="308"/>
      <c r="AJ30" s="308"/>
      <c r="AK30" s="308"/>
      <c r="AL30" s="308"/>
      <c r="AM30" s="308"/>
      <c r="AN30" s="308"/>
    </row>
    <row r="31" spans="2:47">
      <c r="B31" s="310">
        <v>11</v>
      </c>
      <c r="C31" s="311"/>
      <c r="D31" s="125"/>
      <c r="E31" s="126"/>
      <c r="F31" s="126"/>
      <c r="G31" s="126"/>
      <c r="H31" s="127"/>
      <c r="I31" s="125"/>
      <c r="J31" s="126"/>
      <c r="K31" s="126"/>
      <c r="L31" s="127"/>
      <c r="M31" s="312"/>
      <c r="N31" s="313"/>
      <c r="O31" s="313"/>
      <c r="P31" s="313"/>
      <c r="Q31" s="314"/>
      <c r="R31" s="315" t="str">
        <f t="shared" si="0"/>
        <v/>
      </c>
      <c r="S31" s="315"/>
      <c r="T31" s="315"/>
      <c r="U31" s="315"/>
      <c r="V31" s="315"/>
      <c r="W31" s="308"/>
      <c r="X31" s="308"/>
      <c r="Y31" s="308"/>
      <c r="Z31" s="308"/>
      <c r="AA31" s="308"/>
      <c r="AB31" s="308"/>
      <c r="AC31" s="308"/>
      <c r="AD31" s="308"/>
      <c r="AE31" s="308"/>
      <c r="AF31" s="308"/>
      <c r="AG31" s="308"/>
      <c r="AH31" s="308"/>
      <c r="AI31" s="308"/>
      <c r="AJ31" s="308"/>
      <c r="AK31" s="308"/>
      <c r="AL31" s="308"/>
      <c r="AM31" s="308"/>
      <c r="AN31" s="308"/>
    </row>
    <row r="32" spans="2:47" ht="14.25" customHeight="1">
      <c r="B32" s="310">
        <v>12</v>
      </c>
      <c r="C32" s="311"/>
      <c r="D32" s="125"/>
      <c r="E32" s="126"/>
      <c r="F32" s="126"/>
      <c r="G32" s="126"/>
      <c r="H32" s="127"/>
      <c r="I32" s="125"/>
      <c r="J32" s="126"/>
      <c r="K32" s="126"/>
      <c r="L32" s="127"/>
      <c r="M32" s="312"/>
      <c r="N32" s="313"/>
      <c r="O32" s="313"/>
      <c r="P32" s="313"/>
      <c r="Q32" s="314"/>
      <c r="R32" s="315" t="str">
        <f t="shared" si="0"/>
        <v/>
      </c>
      <c r="S32" s="315"/>
      <c r="T32" s="315"/>
      <c r="U32" s="315"/>
      <c r="V32" s="315"/>
      <c r="W32" s="308"/>
      <c r="X32" s="308"/>
      <c r="Y32" s="308"/>
      <c r="Z32" s="308"/>
      <c r="AA32" s="308"/>
      <c r="AB32" s="308"/>
      <c r="AC32" s="308"/>
      <c r="AD32" s="308"/>
      <c r="AE32" s="308"/>
      <c r="AF32" s="308"/>
      <c r="AG32" s="308"/>
      <c r="AH32" s="308"/>
      <c r="AI32" s="308"/>
      <c r="AJ32" s="308"/>
      <c r="AK32" s="308"/>
      <c r="AL32" s="308"/>
      <c r="AM32" s="308"/>
      <c r="AN32" s="308"/>
    </row>
    <row r="33" spans="1:58">
      <c r="B33" s="310">
        <v>13</v>
      </c>
      <c r="C33" s="311"/>
      <c r="D33" s="125"/>
      <c r="E33" s="126"/>
      <c r="F33" s="126"/>
      <c r="G33" s="126"/>
      <c r="H33" s="127"/>
      <c r="I33" s="125"/>
      <c r="J33" s="126"/>
      <c r="K33" s="126"/>
      <c r="L33" s="127"/>
      <c r="M33" s="312"/>
      <c r="N33" s="313"/>
      <c r="O33" s="313"/>
      <c r="P33" s="313"/>
      <c r="Q33" s="314"/>
      <c r="R33" s="315" t="str">
        <f t="shared" si="0"/>
        <v/>
      </c>
      <c r="S33" s="315"/>
      <c r="T33" s="315"/>
      <c r="U33" s="315"/>
      <c r="V33" s="315"/>
      <c r="W33" s="308"/>
      <c r="X33" s="308"/>
      <c r="Y33" s="308"/>
      <c r="Z33" s="308"/>
      <c r="AA33" s="308"/>
      <c r="AB33" s="308"/>
      <c r="AC33" s="308"/>
      <c r="AD33" s="308"/>
      <c r="AE33" s="308"/>
      <c r="AF33" s="308"/>
      <c r="AG33" s="308"/>
      <c r="AH33" s="308"/>
      <c r="AI33" s="308"/>
      <c r="AJ33" s="308"/>
      <c r="AK33" s="308"/>
      <c r="AL33" s="308"/>
      <c r="AM33" s="308"/>
      <c r="AN33" s="308"/>
    </row>
    <row r="34" spans="1:58">
      <c r="B34" s="310">
        <v>14</v>
      </c>
      <c r="C34" s="311"/>
      <c r="D34" s="125"/>
      <c r="E34" s="126"/>
      <c r="F34" s="126"/>
      <c r="G34" s="126"/>
      <c r="H34" s="127"/>
      <c r="I34" s="125"/>
      <c r="J34" s="126"/>
      <c r="K34" s="126"/>
      <c r="L34" s="127"/>
      <c r="M34" s="312"/>
      <c r="N34" s="313"/>
      <c r="O34" s="313"/>
      <c r="P34" s="313"/>
      <c r="Q34" s="314"/>
      <c r="R34" s="315" t="str">
        <f t="shared" si="0"/>
        <v/>
      </c>
      <c r="S34" s="315"/>
      <c r="T34" s="315"/>
      <c r="U34" s="315"/>
      <c r="V34" s="315"/>
      <c r="W34" s="308"/>
      <c r="X34" s="308"/>
      <c r="Y34" s="308"/>
      <c r="Z34" s="308"/>
      <c r="AA34" s="308"/>
      <c r="AB34" s="308"/>
      <c r="AC34" s="308"/>
      <c r="AD34" s="308"/>
      <c r="AE34" s="308"/>
      <c r="AF34" s="308"/>
      <c r="AG34" s="308"/>
      <c r="AH34" s="308"/>
      <c r="AI34" s="308"/>
      <c r="AJ34" s="308"/>
      <c r="AK34" s="308"/>
      <c r="AL34" s="308"/>
      <c r="AM34" s="308"/>
      <c r="AN34" s="308"/>
    </row>
    <row r="35" spans="1:58">
      <c r="B35" s="310">
        <v>15</v>
      </c>
      <c r="C35" s="311"/>
      <c r="D35" s="125"/>
      <c r="E35" s="126"/>
      <c r="F35" s="126"/>
      <c r="G35" s="126"/>
      <c r="H35" s="127"/>
      <c r="I35" s="125"/>
      <c r="J35" s="126"/>
      <c r="K35" s="126"/>
      <c r="L35" s="127"/>
      <c r="M35" s="312"/>
      <c r="N35" s="313"/>
      <c r="O35" s="313"/>
      <c r="P35" s="313"/>
      <c r="Q35" s="314"/>
      <c r="R35" s="315" t="str">
        <f t="shared" si="0"/>
        <v/>
      </c>
      <c r="S35" s="315"/>
      <c r="T35" s="315"/>
      <c r="U35" s="315"/>
      <c r="V35" s="315"/>
      <c r="W35" s="308"/>
      <c r="X35" s="308"/>
      <c r="Y35" s="308"/>
      <c r="Z35" s="308"/>
      <c r="AA35" s="308"/>
      <c r="AB35" s="308"/>
      <c r="AC35" s="308"/>
      <c r="AD35" s="308"/>
      <c r="AE35" s="308"/>
      <c r="AF35" s="308"/>
      <c r="AG35" s="308"/>
      <c r="AH35" s="308"/>
      <c r="AI35" s="308"/>
      <c r="AJ35" s="308"/>
      <c r="AK35" s="308"/>
      <c r="AL35" s="308"/>
      <c r="AM35" s="308"/>
      <c r="AN35" s="308"/>
    </row>
    <row r="36" spans="1:58">
      <c r="B36" s="310">
        <v>16</v>
      </c>
      <c r="C36" s="311"/>
      <c r="D36" s="125"/>
      <c r="E36" s="126"/>
      <c r="F36" s="126"/>
      <c r="G36" s="126"/>
      <c r="H36" s="127"/>
      <c r="I36" s="125"/>
      <c r="J36" s="126"/>
      <c r="K36" s="126"/>
      <c r="L36" s="127"/>
      <c r="M36" s="312"/>
      <c r="N36" s="313"/>
      <c r="O36" s="313"/>
      <c r="P36" s="313"/>
      <c r="Q36" s="314"/>
      <c r="R36" s="315" t="str">
        <f t="shared" si="0"/>
        <v/>
      </c>
      <c r="S36" s="315"/>
      <c r="T36" s="315"/>
      <c r="U36" s="315"/>
      <c r="V36" s="315"/>
      <c r="W36" s="308"/>
      <c r="X36" s="308"/>
      <c r="Y36" s="308"/>
      <c r="Z36" s="308"/>
      <c r="AA36" s="308"/>
      <c r="AB36" s="308"/>
      <c r="AC36" s="308"/>
      <c r="AD36" s="308"/>
      <c r="AE36" s="308"/>
      <c r="AF36" s="308"/>
      <c r="AG36" s="308"/>
      <c r="AH36" s="308"/>
      <c r="AI36" s="308"/>
      <c r="AJ36" s="308"/>
      <c r="AK36" s="308"/>
      <c r="AL36" s="308"/>
      <c r="AM36" s="308"/>
      <c r="AN36" s="308"/>
    </row>
    <row r="37" spans="1:58">
      <c r="B37" s="310">
        <v>17</v>
      </c>
      <c r="C37" s="311"/>
      <c r="D37" s="125"/>
      <c r="E37" s="126"/>
      <c r="F37" s="126"/>
      <c r="G37" s="126"/>
      <c r="H37" s="127"/>
      <c r="I37" s="125"/>
      <c r="J37" s="126"/>
      <c r="K37" s="126"/>
      <c r="L37" s="127"/>
      <c r="M37" s="312"/>
      <c r="N37" s="313"/>
      <c r="O37" s="313"/>
      <c r="P37" s="313"/>
      <c r="Q37" s="314"/>
      <c r="R37" s="315" t="str">
        <f t="shared" si="0"/>
        <v/>
      </c>
      <c r="S37" s="315"/>
      <c r="T37" s="315"/>
      <c r="U37" s="315"/>
      <c r="V37" s="315"/>
      <c r="W37" s="308"/>
      <c r="X37" s="308"/>
      <c r="Y37" s="308"/>
      <c r="Z37" s="308"/>
      <c r="AA37" s="308"/>
      <c r="AB37" s="308"/>
      <c r="AC37" s="308"/>
      <c r="AD37" s="308"/>
      <c r="AE37" s="308"/>
      <c r="AF37" s="308"/>
      <c r="AG37" s="308"/>
      <c r="AH37" s="308"/>
      <c r="AI37" s="308"/>
      <c r="AJ37" s="308"/>
      <c r="AK37" s="308"/>
      <c r="AL37" s="308"/>
      <c r="AM37" s="308"/>
      <c r="AN37" s="308"/>
    </row>
    <row r="38" spans="1:58">
      <c r="B38" s="310">
        <v>18</v>
      </c>
      <c r="C38" s="311"/>
      <c r="D38" s="125"/>
      <c r="E38" s="126"/>
      <c r="F38" s="126"/>
      <c r="G38" s="126"/>
      <c r="H38" s="127"/>
      <c r="I38" s="125"/>
      <c r="J38" s="126"/>
      <c r="K38" s="126"/>
      <c r="L38" s="127"/>
      <c r="M38" s="312"/>
      <c r="N38" s="313"/>
      <c r="O38" s="313"/>
      <c r="P38" s="313"/>
      <c r="Q38" s="314"/>
      <c r="R38" s="315" t="str">
        <f t="shared" si="0"/>
        <v/>
      </c>
      <c r="S38" s="315"/>
      <c r="T38" s="315"/>
      <c r="U38" s="315"/>
      <c r="V38" s="315"/>
      <c r="W38" s="308"/>
      <c r="X38" s="308"/>
      <c r="Y38" s="308"/>
      <c r="Z38" s="308"/>
      <c r="AA38" s="308"/>
      <c r="AB38" s="308"/>
      <c r="AC38" s="308"/>
      <c r="AD38" s="308"/>
      <c r="AE38" s="308"/>
      <c r="AF38" s="308"/>
      <c r="AG38" s="308"/>
      <c r="AH38" s="308"/>
      <c r="AI38" s="308"/>
      <c r="AJ38" s="308"/>
      <c r="AK38" s="308"/>
      <c r="AL38" s="308"/>
      <c r="AM38" s="308"/>
      <c r="AN38" s="308"/>
    </row>
    <row r="39" spans="1:58" ht="14.25" customHeight="1">
      <c r="B39" s="310">
        <v>19</v>
      </c>
      <c r="C39" s="311"/>
      <c r="D39" s="125"/>
      <c r="E39" s="126"/>
      <c r="F39" s="126"/>
      <c r="G39" s="126"/>
      <c r="H39" s="127"/>
      <c r="I39" s="125"/>
      <c r="J39" s="126"/>
      <c r="K39" s="126"/>
      <c r="L39" s="127"/>
      <c r="M39" s="312"/>
      <c r="N39" s="313"/>
      <c r="O39" s="313"/>
      <c r="P39" s="313"/>
      <c r="Q39" s="314"/>
      <c r="R39" s="315" t="str">
        <f t="shared" si="0"/>
        <v/>
      </c>
      <c r="S39" s="315"/>
      <c r="T39" s="315"/>
      <c r="U39" s="315"/>
      <c r="V39" s="315"/>
      <c r="W39" s="308"/>
      <c r="X39" s="308"/>
      <c r="Y39" s="308"/>
      <c r="Z39" s="308"/>
      <c r="AA39" s="308"/>
      <c r="AB39" s="308"/>
      <c r="AC39" s="308"/>
      <c r="AD39" s="308"/>
      <c r="AE39" s="308"/>
      <c r="AF39" s="308"/>
      <c r="AG39" s="308"/>
      <c r="AH39" s="308"/>
      <c r="AI39" s="308"/>
      <c r="AJ39" s="308"/>
      <c r="AK39" s="308"/>
      <c r="AL39" s="308"/>
      <c r="AM39" s="308"/>
      <c r="AN39" s="308"/>
    </row>
    <row r="40" spans="1:58">
      <c r="B40" s="310">
        <v>20</v>
      </c>
      <c r="C40" s="311"/>
      <c r="D40" s="125"/>
      <c r="E40" s="126"/>
      <c r="F40" s="126"/>
      <c r="G40" s="126"/>
      <c r="H40" s="127"/>
      <c r="I40" s="125"/>
      <c r="J40" s="126"/>
      <c r="K40" s="126"/>
      <c r="L40" s="127"/>
      <c r="M40" s="312"/>
      <c r="N40" s="313"/>
      <c r="O40" s="313"/>
      <c r="P40" s="313"/>
      <c r="Q40" s="314"/>
      <c r="R40" s="315" t="str">
        <f t="shared" si="0"/>
        <v/>
      </c>
      <c r="S40" s="315"/>
      <c r="T40" s="315"/>
      <c r="U40" s="315"/>
      <c r="V40" s="315"/>
      <c r="W40" s="308"/>
      <c r="X40" s="308"/>
      <c r="Y40" s="308"/>
      <c r="Z40" s="308"/>
      <c r="AA40" s="308"/>
      <c r="AB40" s="308"/>
      <c r="AC40" s="308"/>
      <c r="AD40" s="308"/>
      <c r="AE40" s="308"/>
      <c r="AF40" s="308"/>
      <c r="AG40" s="308"/>
      <c r="AH40" s="308"/>
      <c r="AI40" s="308"/>
      <c r="AJ40" s="308"/>
      <c r="AK40" s="308"/>
      <c r="AL40" s="308"/>
      <c r="AM40" s="308"/>
      <c r="AN40" s="308"/>
    </row>
    <row r="41" spans="1:58">
      <c r="B41" s="309"/>
      <c r="C41" s="309"/>
      <c r="T41" s="13"/>
      <c r="U41" s="13"/>
      <c r="V41" s="13"/>
      <c r="W41" s="13"/>
      <c r="X41" s="13"/>
    </row>
    <row r="42" spans="1:58">
      <c r="B42" s="14"/>
      <c r="C42" s="14"/>
      <c r="T42" s="13"/>
      <c r="U42" s="13"/>
      <c r="V42" s="13"/>
      <c r="W42" s="13"/>
      <c r="X42" s="13"/>
    </row>
    <row r="43" spans="1:58">
      <c r="B43" s="1"/>
      <c r="T43" s="13"/>
      <c r="U43" s="13"/>
      <c r="V43" s="13"/>
      <c r="W43" s="13"/>
      <c r="X43" s="13"/>
    </row>
    <row r="44" spans="1:58" ht="3.75" customHeight="1">
      <c r="B44" s="15"/>
      <c r="C44" s="15"/>
      <c r="D44" s="15"/>
      <c r="E44" s="15"/>
      <c r="F44" s="15"/>
      <c r="G44" s="15"/>
      <c r="H44" s="15"/>
      <c r="I44" s="15"/>
      <c r="J44" s="15"/>
      <c r="K44" s="15"/>
      <c r="L44" s="15"/>
      <c r="M44" s="15"/>
      <c r="N44" s="15"/>
      <c r="O44" s="15"/>
      <c r="P44" s="15"/>
      <c r="Q44" s="15"/>
      <c r="R44" s="15"/>
      <c r="S44" s="15"/>
    </row>
    <row r="45" spans="1:58">
      <c r="B45" s="241" t="s">
        <v>66</v>
      </c>
      <c r="C45" s="241"/>
      <c r="D45" s="241"/>
      <c r="E45" s="241"/>
      <c r="F45" s="241"/>
      <c r="G45" s="241"/>
      <c r="H45" s="241"/>
      <c r="I45" s="316"/>
      <c r="J45" s="212" t="s">
        <v>46</v>
      </c>
      <c r="K45" s="212"/>
      <c r="L45" s="212"/>
      <c r="M45" s="212"/>
      <c r="N45" s="212"/>
      <c r="O45" s="213">
        <f>SUM(BB47:BD56)*$BC$15</f>
        <v>2820515</v>
      </c>
      <c r="P45" s="213"/>
      <c r="Q45" s="213"/>
      <c r="R45" s="213"/>
      <c r="S45" s="213"/>
      <c r="T45" s="213"/>
      <c r="AA45" s="104" t="s">
        <v>67</v>
      </c>
      <c r="AB45" s="104"/>
      <c r="AC45" s="104"/>
      <c r="AD45" s="104"/>
      <c r="AE45" s="104"/>
      <c r="AF45" s="104"/>
      <c r="AG45" s="104" t="s">
        <v>68</v>
      </c>
      <c r="AH45" s="104"/>
      <c r="AI45" s="104"/>
      <c r="AJ45" s="104"/>
      <c r="AK45" s="104"/>
      <c r="AL45" s="104"/>
      <c r="AM45" s="104" t="s">
        <v>69</v>
      </c>
      <c r="AN45" s="104"/>
      <c r="AO45" s="104"/>
      <c r="AP45" s="104"/>
      <c r="AQ45" s="104"/>
      <c r="AR45" s="104"/>
      <c r="AY45" s="104" t="s">
        <v>70</v>
      </c>
      <c r="AZ45" s="104"/>
      <c r="BA45" s="104"/>
      <c r="BB45" s="104"/>
      <c r="BC45" s="104"/>
      <c r="BD45" s="104"/>
    </row>
    <row r="46" spans="1:58">
      <c r="A46" s="16"/>
      <c r="B46" s="104" t="s">
        <v>71</v>
      </c>
      <c r="C46" s="104"/>
      <c r="D46" s="104" t="s">
        <v>72</v>
      </c>
      <c r="E46" s="104"/>
      <c r="F46" s="104"/>
      <c r="G46" s="104"/>
      <c r="H46" s="104"/>
      <c r="I46" s="104"/>
      <c r="J46" s="104"/>
      <c r="K46" s="104"/>
      <c r="L46" s="104"/>
      <c r="M46" s="104" t="s">
        <v>73</v>
      </c>
      <c r="N46" s="104"/>
      <c r="O46" s="104"/>
      <c r="P46" s="104"/>
      <c r="Q46" s="104"/>
      <c r="R46" s="104" t="s">
        <v>74</v>
      </c>
      <c r="S46" s="104"/>
      <c r="T46" s="104"/>
      <c r="U46" s="104"/>
      <c r="V46" s="104"/>
      <c r="W46" s="104" t="s">
        <v>75</v>
      </c>
      <c r="X46" s="104"/>
      <c r="Y46" s="104" t="s">
        <v>76</v>
      </c>
      <c r="Z46" s="104"/>
      <c r="AA46" s="104" t="s">
        <v>77</v>
      </c>
      <c r="AB46" s="104"/>
      <c r="AC46" s="104"/>
      <c r="AD46" s="104" t="s">
        <v>78</v>
      </c>
      <c r="AE46" s="104"/>
      <c r="AF46" s="104"/>
      <c r="AG46" s="104" t="s">
        <v>77</v>
      </c>
      <c r="AH46" s="104"/>
      <c r="AI46" s="104"/>
      <c r="AJ46" s="104" t="s">
        <v>78</v>
      </c>
      <c r="AK46" s="104"/>
      <c r="AL46" s="104"/>
      <c r="AM46" s="104" t="s">
        <v>77</v>
      </c>
      <c r="AN46" s="104"/>
      <c r="AO46" s="104"/>
      <c r="AP46" s="104" t="s">
        <v>78</v>
      </c>
      <c r="AQ46" s="104"/>
      <c r="AR46" s="104"/>
      <c r="AS46" s="104" t="s">
        <v>79</v>
      </c>
      <c r="AT46" s="104"/>
      <c r="AU46" s="104"/>
      <c r="AV46" s="307" t="s">
        <v>80</v>
      </c>
      <c r="AW46" s="307"/>
      <c r="AX46" s="307"/>
      <c r="AY46" s="307" t="s">
        <v>77</v>
      </c>
      <c r="AZ46" s="307"/>
      <c r="BA46" s="307"/>
      <c r="BB46" s="307" t="s">
        <v>78</v>
      </c>
      <c r="BC46" s="307"/>
      <c r="BD46" s="307"/>
      <c r="BE46" s="307" t="s">
        <v>76</v>
      </c>
      <c r="BF46" s="307"/>
    </row>
    <row r="47" spans="1:58">
      <c r="A47" s="17"/>
      <c r="B47" s="301">
        <v>1</v>
      </c>
      <c r="C47" s="302"/>
      <c r="D47" s="105" t="s">
        <v>81</v>
      </c>
      <c r="E47" s="105"/>
      <c r="F47" s="105"/>
      <c r="G47" s="105"/>
      <c r="H47" s="105"/>
      <c r="I47" s="105"/>
      <c r="J47" s="105"/>
      <c r="K47" s="105"/>
      <c r="L47" s="105"/>
      <c r="M47" s="107" t="s">
        <v>82</v>
      </c>
      <c r="N47" s="107"/>
      <c r="O47" s="107"/>
      <c r="P47" s="107"/>
      <c r="Q47" s="107"/>
      <c r="R47" s="303" t="s">
        <v>83</v>
      </c>
      <c r="S47" s="303"/>
      <c r="T47" s="303"/>
      <c r="U47" s="303"/>
      <c r="V47" s="303"/>
      <c r="W47" s="107">
        <v>1</v>
      </c>
      <c r="X47" s="107"/>
      <c r="Y47" s="107" t="s">
        <v>84</v>
      </c>
      <c r="Z47" s="107"/>
      <c r="AA47" s="300">
        <v>4000000</v>
      </c>
      <c r="AB47" s="300"/>
      <c r="AC47" s="300"/>
      <c r="AD47" s="295">
        <f>IF(D47="","",AA47*W47)</f>
        <v>4000000</v>
      </c>
      <c r="AE47" s="295"/>
      <c r="AF47" s="295"/>
      <c r="AG47" s="295">
        <f>IF(D47="","",AA47*10/100)</f>
        <v>400000</v>
      </c>
      <c r="AH47" s="295"/>
      <c r="AI47" s="295"/>
      <c r="AJ47" s="295">
        <f>IF(D47="","",AG47*W47)</f>
        <v>400000</v>
      </c>
      <c r="AK47" s="295"/>
      <c r="AL47" s="295"/>
      <c r="AM47" s="295">
        <f>IF(D47="","",AA47+AG47)</f>
        <v>4400000</v>
      </c>
      <c r="AN47" s="295"/>
      <c r="AO47" s="295"/>
      <c r="AP47" s="295">
        <f>IF(D47="","",AD47+AJ47)</f>
        <v>4400000</v>
      </c>
      <c r="AQ47" s="295"/>
      <c r="AR47" s="295"/>
      <c r="AS47" s="296">
        <v>45519</v>
      </c>
      <c r="AT47" s="296"/>
      <c r="AU47" s="296"/>
      <c r="AV47" s="297">
        <f>IF(AS47="","",AS47)</f>
        <v>45519</v>
      </c>
      <c r="AW47" s="297"/>
      <c r="AX47" s="297"/>
      <c r="AY47" s="298">
        <f>IF(D47="","",IF($T$11="税込み",AM47,AA47))</f>
        <v>4000000</v>
      </c>
      <c r="AZ47" s="298"/>
      <c r="BA47" s="298"/>
      <c r="BB47" s="298">
        <f>IF(D47="","",IF($T$11="税込み",AP47,AD47))</f>
        <v>4000000</v>
      </c>
      <c r="BC47" s="298"/>
      <c r="BD47" s="298"/>
      <c r="BE47" s="299" t="str">
        <f>IF(Y47="式",W47&amp;Y47,W47&amp;Y47)</f>
        <v>1式</v>
      </c>
      <c r="BF47" s="299"/>
    </row>
    <row r="48" spans="1:58">
      <c r="A48" s="17"/>
      <c r="B48" s="301">
        <v>2</v>
      </c>
      <c r="C48" s="302"/>
      <c r="D48" s="105" t="s">
        <v>85</v>
      </c>
      <c r="E48" s="105"/>
      <c r="F48" s="105"/>
      <c r="G48" s="105"/>
      <c r="H48" s="105"/>
      <c r="I48" s="105"/>
      <c r="J48" s="105"/>
      <c r="K48" s="105"/>
      <c r="L48" s="105"/>
      <c r="M48" s="107" t="s">
        <v>82</v>
      </c>
      <c r="N48" s="107"/>
      <c r="O48" s="107"/>
      <c r="P48" s="107"/>
      <c r="Q48" s="107"/>
      <c r="R48" s="303" t="s">
        <v>86</v>
      </c>
      <c r="S48" s="303"/>
      <c r="T48" s="303"/>
      <c r="U48" s="303"/>
      <c r="V48" s="303"/>
      <c r="W48" s="107">
        <v>1</v>
      </c>
      <c r="X48" s="107"/>
      <c r="Y48" s="107" t="s">
        <v>84</v>
      </c>
      <c r="Z48" s="107"/>
      <c r="AA48" s="300">
        <v>551030</v>
      </c>
      <c r="AB48" s="300"/>
      <c r="AC48" s="300"/>
      <c r="AD48" s="295">
        <f t="shared" ref="AD48:AD51" si="1">IF(D48="","",AA48*W48)</f>
        <v>551030</v>
      </c>
      <c r="AE48" s="295"/>
      <c r="AF48" s="295"/>
      <c r="AG48" s="295">
        <f t="shared" ref="AG48:AG51" si="2">IF(D48="","",AA48*10/100)</f>
        <v>55103</v>
      </c>
      <c r="AH48" s="295"/>
      <c r="AI48" s="295"/>
      <c r="AJ48" s="295">
        <f t="shared" ref="AJ48:AJ51" si="3">IF(D48="","",AG48*W48)</f>
        <v>55103</v>
      </c>
      <c r="AK48" s="295"/>
      <c r="AL48" s="295"/>
      <c r="AM48" s="295">
        <f t="shared" ref="AM48:AM51" si="4">IF(D48="","",AA48+AG48)</f>
        <v>606133</v>
      </c>
      <c r="AN48" s="295"/>
      <c r="AO48" s="295"/>
      <c r="AP48" s="295">
        <f t="shared" ref="AP48:AP51" si="5">IF(D48="","",AD48+AJ48)</f>
        <v>606133</v>
      </c>
      <c r="AQ48" s="295"/>
      <c r="AR48" s="295"/>
      <c r="AS48" s="296">
        <v>45517</v>
      </c>
      <c r="AT48" s="296"/>
      <c r="AU48" s="296"/>
      <c r="AV48" s="297">
        <f t="shared" ref="AV48:AV56" si="6">IF(AS48="","",AS48)</f>
        <v>45517</v>
      </c>
      <c r="AW48" s="297"/>
      <c r="AX48" s="297"/>
      <c r="AY48" s="298">
        <f t="shared" ref="AY48:AY51" si="7">IF(D48="","",IF($T$11="税込み",AM48,AA48))</f>
        <v>551030</v>
      </c>
      <c r="AZ48" s="298"/>
      <c r="BA48" s="298"/>
      <c r="BB48" s="298">
        <f t="shared" ref="BB48:BB51" si="8">IF(D48="","",IF($T$11="税込み",AP48,AD48))</f>
        <v>551030</v>
      </c>
      <c r="BC48" s="298"/>
      <c r="BD48" s="298"/>
      <c r="BE48" s="299" t="str">
        <f t="shared" ref="BE48:BE56" si="9">IF(Y48="式",W48&amp;Y48,W48&amp;Y48)</f>
        <v>1式</v>
      </c>
      <c r="BF48" s="299"/>
    </row>
    <row r="49" spans="1:67">
      <c r="A49" s="17"/>
      <c r="B49" s="301">
        <v>3</v>
      </c>
      <c r="C49" s="302"/>
      <c r="D49" s="105" t="s">
        <v>87</v>
      </c>
      <c r="E49" s="105"/>
      <c r="F49" s="105"/>
      <c r="G49" s="105"/>
      <c r="H49" s="105"/>
      <c r="I49" s="105"/>
      <c r="J49" s="105"/>
      <c r="K49" s="105"/>
      <c r="L49" s="105"/>
      <c r="M49" s="107" t="s">
        <v>82</v>
      </c>
      <c r="N49" s="107"/>
      <c r="O49" s="107"/>
      <c r="P49" s="107"/>
      <c r="Q49" s="107"/>
      <c r="R49" s="303" t="s">
        <v>86</v>
      </c>
      <c r="S49" s="303"/>
      <c r="T49" s="303"/>
      <c r="U49" s="303"/>
      <c r="V49" s="303"/>
      <c r="W49" s="107">
        <v>1</v>
      </c>
      <c r="X49" s="107"/>
      <c r="Y49" s="107" t="s">
        <v>88</v>
      </c>
      <c r="Z49" s="107"/>
      <c r="AA49" s="300">
        <v>300000</v>
      </c>
      <c r="AB49" s="300"/>
      <c r="AC49" s="300"/>
      <c r="AD49" s="295">
        <f t="shared" si="1"/>
        <v>300000</v>
      </c>
      <c r="AE49" s="295"/>
      <c r="AF49" s="295"/>
      <c r="AG49" s="295">
        <f t="shared" si="2"/>
        <v>30000</v>
      </c>
      <c r="AH49" s="295"/>
      <c r="AI49" s="295"/>
      <c r="AJ49" s="295">
        <f t="shared" si="3"/>
        <v>30000</v>
      </c>
      <c r="AK49" s="295"/>
      <c r="AL49" s="295"/>
      <c r="AM49" s="295">
        <f t="shared" si="4"/>
        <v>330000</v>
      </c>
      <c r="AN49" s="295"/>
      <c r="AO49" s="295"/>
      <c r="AP49" s="295">
        <f t="shared" si="5"/>
        <v>330000</v>
      </c>
      <c r="AQ49" s="295"/>
      <c r="AR49" s="295"/>
      <c r="AS49" s="296">
        <v>45518</v>
      </c>
      <c r="AT49" s="296"/>
      <c r="AU49" s="296"/>
      <c r="AV49" s="297">
        <f t="shared" si="6"/>
        <v>45518</v>
      </c>
      <c r="AW49" s="297"/>
      <c r="AX49" s="297"/>
      <c r="AY49" s="298">
        <f t="shared" si="7"/>
        <v>300000</v>
      </c>
      <c r="AZ49" s="298"/>
      <c r="BA49" s="298"/>
      <c r="BB49" s="298">
        <f t="shared" si="8"/>
        <v>300000</v>
      </c>
      <c r="BC49" s="298"/>
      <c r="BD49" s="298"/>
      <c r="BE49" s="299" t="str">
        <f t="shared" si="9"/>
        <v>1台</v>
      </c>
      <c r="BF49" s="299"/>
    </row>
    <row r="50" spans="1:67">
      <c r="A50" s="17"/>
      <c r="B50" s="301">
        <v>4</v>
      </c>
      <c r="C50" s="302"/>
      <c r="D50" s="105" t="s">
        <v>89</v>
      </c>
      <c r="E50" s="105"/>
      <c r="F50" s="105"/>
      <c r="G50" s="105"/>
      <c r="H50" s="105"/>
      <c r="I50" s="105"/>
      <c r="J50" s="105"/>
      <c r="K50" s="105"/>
      <c r="L50" s="105"/>
      <c r="M50" s="107" t="s">
        <v>82</v>
      </c>
      <c r="N50" s="107"/>
      <c r="O50" s="107"/>
      <c r="P50" s="107"/>
      <c r="Q50" s="107"/>
      <c r="R50" s="303" t="s">
        <v>86</v>
      </c>
      <c r="S50" s="303"/>
      <c r="T50" s="303"/>
      <c r="U50" s="303"/>
      <c r="V50" s="303"/>
      <c r="W50" s="107">
        <v>1</v>
      </c>
      <c r="X50" s="107"/>
      <c r="Y50" s="107" t="s">
        <v>84</v>
      </c>
      <c r="Z50" s="107"/>
      <c r="AA50" s="300">
        <v>690000</v>
      </c>
      <c r="AB50" s="300"/>
      <c r="AC50" s="300"/>
      <c r="AD50" s="295">
        <f t="shared" si="1"/>
        <v>690000</v>
      </c>
      <c r="AE50" s="295"/>
      <c r="AF50" s="295"/>
      <c r="AG50" s="295">
        <f t="shared" si="2"/>
        <v>69000</v>
      </c>
      <c r="AH50" s="295"/>
      <c r="AI50" s="295"/>
      <c r="AJ50" s="295">
        <f t="shared" si="3"/>
        <v>69000</v>
      </c>
      <c r="AK50" s="295"/>
      <c r="AL50" s="295"/>
      <c r="AM50" s="295">
        <f t="shared" si="4"/>
        <v>759000</v>
      </c>
      <c r="AN50" s="295"/>
      <c r="AO50" s="295"/>
      <c r="AP50" s="295">
        <f t="shared" si="5"/>
        <v>759000</v>
      </c>
      <c r="AQ50" s="295"/>
      <c r="AR50" s="295"/>
      <c r="AS50" s="296">
        <v>45519</v>
      </c>
      <c r="AT50" s="296"/>
      <c r="AU50" s="296"/>
      <c r="AV50" s="297">
        <f t="shared" si="6"/>
        <v>45519</v>
      </c>
      <c r="AW50" s="297"/>
      <c r="AX50" s="297"/>
      <c r="AY50" s="298">
        <f t="shared" si="7"/>
        <v>690000</v>
      </c>
      <c r="AZ50" s="298"/>
      <c r="BA50" s="298"/>
      <c r="BB50" s="298">
        <f t="shared" si="8"/>
        <v>690000</v>
      </c>
      <c r="BC50" s="298"/>
      <c r="BD50" s="298"/>
      <c r="BE50" s="299" t="str">
        <f t="shared" si="9"/>
        <v>1式</v>
      </c>
      <c r="BF50" s="299"/>
    </row>
    <row r="51" spans="1:67">
      <c r="A51" s="17"/>
      <c r="B51" s="301">
        <v>5</v>
      </c>
      <c r="C51" s="302"/>
      <c r="D51" s="105" t="s">
        <v>90</v>
      </c>
      <c r="E51" s="105"/>
      <c r="F51" s="105"/>
      <c r="G51" s="105"/>
      <c r="H51" s="105"/>
      <c r="I51" s="105"/>
      <c r="J51" s="105"/>
      <c r="K51" s="105"/>
      <c r="L51" s="105"/>
      <c r="M51" s="107" t="s">
        <v>82</v>
      </c>
      <c r="N51" s="107"/>
      <c r="O51" s="107"/>
      <c r="P51" s="107"/>
      <c r="Q51" s="107"/>
      <c r="R51" s="303" t="s">
        <v>86</v>
      </c>
      <c r="S51" s="303"/>
      <c r="T51" s="303"/>
      <c r="U51" s="303"/>
      <c r="V51" s="303"/>
      <c r="W51" s="107">
        <v>1</v>
      </c>
      <c r="X51" s="107"/>
      <c r="Y51" s="107" t="s">
        <v>84</v>
      </c>
      <c r="Z51" s="107"/>
      <c r="AA51" s="300">
        <v>100000</v>
      </c>
      <c r="AB51" s="300"/>
      <c r="AC51" s="300"/>
      <c r="AD51" s="295">
        <f t="shared" si="1"/>
        <v>100000</v>
      </c>
      <c r="AE51" s="295"/>
      <c r="AF51" s="295"/>
      <c r="AG51" s="295">
        <f t="shared" si="2"/>
        <v>10000</v>
      </c>
      <c r="AH51" s="295"/>
      <c r="AI51" s="295"/>
      <c r="AJ51" s="295">
        <f t="shared" si="3"/>
        <v>10000</v>
      </c>
      <c r="AK51" s="295"/>
      <c r="AL51" s="295"/>
      <c r="AM51" s="295">
        <f t="shared" si="4"/>
        <v>110000</v>
      </c>
      <c r="AN51" s="295"/>
      <c r="AO51" s="295"/>
      <c r="AP51" s="295">
        <f t="shared" si="5"/>
        <v>110000</v>
      </c>
      <c r="AQ51" s="295"/>
      <c r="AR51" s="295"/>
      <c r="AS51" s="296">
        <v>45551</v>
      </c>
      <c r="AT51" s="296"/>
      <c r="AU51" s="296"/>
      <c r="AV51" s="297">
        <f t="shared" si="6"/>
        <v>45551</v>
      </c>
      <c r="AW51" s="297"/>
      <c r="AX51" s="297"/>
      <c r="AY51" s="298">
        <f t="shared" si="7"/>
        <v>100000</v>
      </c>
      <c r="AZ51" s="298"/>
      <c r="BA51" s="298"/>
      <c r="BB51" s="298">
        <f t="shared" si="8"/>
        <v>100000</v>
      </c>
      <c r="BC51" s="298"/>
      <c r="BD51" s="298"/>
      <c r="BE51" s="299" t="str">
        <f t="shared" si="9"/>
        <v>1式</v>
      </c>
      <c r="BF51" s="299"/>
    </row>
    <row r="52" spans="1:67">
      <c r="A52" s="17"/>
      <c r="B52" s="301">
        <v>6</v>
      </c>
      <c r="C52" s="302"/>
      <c r="D52" s="105"/>
      <c r="E52" s="105"/>
      <c r="F52" s="105"/>
      <c r="G52" s="105"/>
      <c r="H52" s="105"/>
      <c r="I52" s="105"/>
      <c r="J52" s="105"/>
      <c r="K52" s="105"/>
      <c r="L52" s="105"/>
      <c r="M52" s="107"/>
      <c r="N52" s="107"/>
      <c r="O52" s="107"/>
      <c r="P52" s="107"/>
      <c r="Q52" s="107"/>
      <c r="R52" s="303"/>
      <c r="S52" s="303"/>
      <c r="T52" s="303"/>
      <c r="U52" s="303"/>
      <c r="V52" s="303"/>
      <c r="W52" s="107"/>
      <c r="X52" s="107"/>
      <c r="Y52" s="107"/>
      <c r="Z52" s="107"/>
      <c r="AA52" s="300"/>
      <c r="AB52" s="300"/>
      <c r="AC52" s="300"/>
      <c r="AD52" s="295" t="str">
        <f>IF(D52="","",AA52*W52)</f>
        <v/>
      </c>
      <c r="AE52" s="295"/>
      <c r="AF52" s="295"/>
      <c r="AG52" s="295" t="str">
        <f>IF(D52="","",AA52*10/100)</f>
        <v/>
      </c>
      <c r="AH52" s="295"/>
      <c r="AI52" s="295"/>
      <c r="AJ52" s="295" t="str">
        <f>IF(D52="","",AG52*W52)</f>
        <v/>
      </c>
      <c r="AK52" s="295"/>
      <c r="AL52" s="295"/>
      <c r="AM52" s="295" t="str">
        <f>IF(D52="","",AA52+AG52)</f>
        <v/>
      </c>
      <c r="AN52" s="295"/>
      <c r="AO52" s="295"/>
      <c r="AP52" s="295" t="str">
        <f>IF(D52="","",AD52+AJ52)</f>
        <v/>
      </c>
      <c r="AQ52" s="295"/>
      <c r="AR52" s="295"/>
      <c r="AS52" s="296"/>
      <c r="AT52" s="296"/>
      <c r="AU52" s="296"/>
      <c r="AV52" s="297" t="str">
        <f t="shared" si="6"/>
        <v/>
      </c>
      <c r="AW52" s="297"/>
      <c r="AX52" s="297"/>
      <c r="AY52" s="298" t="str">
        <f>IF(D52="","",IF($T$11="税込み",AM52,AA52))</f>
        <v/>
      </c>
      <c r="AZ52" s="298"/>
      <c r="BA52" s="298"/>
      <c r="BB52" s="298" t="str">
        <f>IF(D52="","",IF($T$11="税込み",AP52,AD52))</f>
        <v/>
      </c>
      <c r="BC52" s="298"/>
      <c r="BD52" s="298"/>
      <c r="BE52" s="299" t="str">
        <f t="shared" si="9"/>
        <v/>
      </c>
      <c r="BF52" s="299"/>
    </row>
    <row r="53" spans="1:67">
      <c r="A53" s="17"/>
      <c r="B53" s="301">
        <v>7</v>
      </c>
      <c r="C53" s="302"/>
      <c r="D53" s="105"/>
      <c r="E53" s="105"/>
      <c r="F53" s="105"/>
      <c r="G53" s="105"/>
      <c r="H53" s="105"/>
      <c r="I53" s="105"/>
      <c r="J53" s="105"/>
      <c r="K53" s="105"/>
      <c r="L53" s="105"/>
      <c r="M53" s="107"/>
      <c r="N53" s="107"/>
      <c r="O53" s="107"/>
      <c r="P53" s="107"/>
      <c r="Q53" s="107"/>
      <c r="R53" s="303"/>
      <c r="S53" s="303"/>
      <c r="T53" s="303"/>
      <c r="U53" s="303"/>
      <c r="V53" s="303"/>
      <c r="W53" s="107"/>
      <c r="X53" s="107"/>
      <c r="Y53" s="107"/>
      <c r="Z53" s="107"/>
      <c r="AA53" s="300"/>
      <c r="AB53" s="300"/>
      <c r="AC53" s="300"/>
      <c r="AD53" s="295" t="str">
        <f t="shared" ref="AD53:AD56" si="10">IF(D53="","",AA53*W53)</f>
        <v/>
      </c>
      <c r="AE53" s="295"/>
      <c r="AF53" s="295"/>
      <c r="AG53" s="295" t="str">
        <f t="shared" ref="AG53:AG56" si="11">IF(D53="","",AA53*10/100)</f>
        <v/>
      </c>
      <c r="AH53" s="295"/>
      <c r="AI53" s="295"/>
      <c r="AJ53" s="295" t="str">
        <f t="shared" ref="AJ53:AJ56" si="12">IF(D53="","",AG53*W53)</f>
        <v/>
      </c>
      <c r="AK53" s="295"/>
      <c r="AL53" s="295"/>
      <c r="AM53" s="295" t="str">
        <f t="shared" ref="AM53:AM56" si="13">IF(D53="","",AA53+AG53)</f>
        <v/>
      </c>
      <c r="AN53" s="295"/>
      <c r="AO53" s="295"/>
      <c r="AP53" s="295" t="str">
        <f t="shared" ref="AP53:AP56" si="14">IF(D53="","",AD53+AJ53)</f>
        <v/>
      </c>
      <c r="AQ53" s="295"/>
      <c r="AR53" s="295"/>
      <c r="AS53" s="296"/>
      <c r="AT53" s="296"/>
      <c r="AU53" s="296"/>
      <c r="AV53" s="297" t="str">
        <f t="shared" si="6"/>
        <v/>
      </c>
      <c r="AW53" s="297"/>
      <c r="AX53" s="297"/>
      <c r="AY53" s="298" t="str">
        <f t="shared" ref="AY53:AY56" si="15">IF(D53="","",IF($T$11="税込み",AM53,AA53))</f>
        <v/>
      </c>
      <c r="AZ53" s="298"/>
      <c r="BA53" s="298"/>
      <c r="BB53" s="298" t="str">
        <f t="shared" ref="BB53:BB56" si="16">IF(D53="","",IF($T$11="税込み",AP53,AD53))</f>
        <v/>
      </c>
      <c r="BC53" s="298"/>
      <c r="BD53" s="298"/>
      <c r="BE53" s="299" t="str">
        <f t="shared" si="9"/>
        <v/>
      </c>
      <c r="BF53" s="299"/>
    </row>
    <row r="54" spans="1:67">
      <c r="A54" s="17"/>
      <c r="B54" s="301">
        <v>8</v>
      </c>
      <c r="C54" s="302"/>
      <c r="D54" s="105"/>
      <c r="E54" s="105"/>
      <c r="F54" s="105"/>
      <c r="G54" s="105"/>
      <c r="H54" s="105"/>
      <c r="I54" s="105"/>
      <c r="J54" s="105"/>
      <c r="K54" s="105"/>
      <c r="L54" s="105"/>
      <c r="M54" s="107"/>
      <c r="N54" s="107"/>
      <c r="O54" s="107"/>
      <c r="P54" s="107"/>
      <c r="Q54" s="107"/>
      <c r="R54" s="303"/>
      <c r="S54" s="303"/>
      <c r="T54" s="303"/>
      <c r="U54" s="303"/>
      <c r="V54" s="303"/>
      <c r="W54" s="107"/>
      <c r="X54" s="107"/>
      <c r="Y54" s="107"/>
      <c r="Z54" s="107"/>
      <c r="AA54" s="300"/>
      <c r="AB54" s="300"/>
      <c r="AC54" s="300"/>
      <c r="AD54" s="295" t="str">
        <f t="shared" si="10"/>
        <v/>
      </c>
      <c r="AE54" s="295"/>
      <c r="AF54" s="295"/>
      <c r="AG54" s="295" t="str">
        <f t="shared" si="11"/>
        <v/>
      </c>
      <c r="AH54" s="295"/>
      <c r="AI54" s="295"/>
      <c r="AJ54" s="295" t="str">
        <f t="shared" si="12"/>
        <v/>
      </c>
      <c r="AK54" s="295"/>
      <c r="AL54" s="295"/>
      <c r="AM54" s="295" t="str">
        <f t="shared" si="13"/>
        <v/>
      </c>
      <c r="AN54" s="295"/>
      <c r="AO54" s="295"/>
      <c r="AP54" s="295" t="str">
        <f t="shared" si="14"/>
        <v/>
      </c>
      <c r="AQ54" s="295"/>
      <c r="AR54" s="295"/>
      <c r="AS54" s="296"/>
      <c r="AT54" s="296"/>
      <c r="AU54" s="296"/>
      <c r="AV54" s="297" t="str">
        <f t="shared" si="6"/>
        <v/>
      </c>
      <c r="AW54" s="297"/>
      <c r="AX54" s="297"/>
      <c r="AY54" s="298" t="str">
        <f t="shared" si="15"/>
        <v/>
      </c>
      <c r="AZ54" s="298"/>
      <c r="BA54" s="298"/>
      <c r="BB54" s="298" t="str">
        <f t="shared" si="16"/>
        <v/>
      </c>
      <c r="BC54" s="298"/>
      <c r="BD54" s="298"/>
      <c r="BE54" s="299" t="str">
        <f t="shared" si="9"/>
        <v/>
      </c>
      <c r="BF54" s="299"/>
    </row>
    <row r="55" spans="1:67">
      <c r="A55" s="17"/>
      <c r="B55" s="301">
        <v>9</v>
      </c>
      <c r="C55" s="302"/>
      <c r="D55" s="105"/>
      <c r="E55" s="105"/>
      <c r="F55" s="105"/>
      <c r="G55" s="105"/>
      <c r="H55" s="105"/>
      <c r="I55" s="105"/>
      <c r="J55" s="105"/>
      <c r="K55" s="105"/>
      <c r="L55" s="105"/>
      <c r="M55" s="107"/>
      <c r="N55" s="107"/>
      <c r="O55" s="107"/>
      <c r="P55" s="107"/>
      <c r="Q55" s="107"/>
      <c r="R55" s="304"/>
      <c r="S55" s="305"/>
      <c r="T55" s="305"/>
      <c r="U55" s="305"/>
      <c r="V55" s="306"/>
      <c r="W55" s="107"/>
      <c r="X55" s="107"/>
      <c r="Y55" s="107"/>
      <c r="Z55" s="107"/>
      <c r="AA55" s="300"/>
      <c r="AB55" s="300"/>
      <c r="AC55" s="300"/>
      <c r="AD55" s="295" t="str">
        <f t="shared" si="10"/>
        <v/>
      </c>
      <c r="AE55" s="295"/>
      <c r="AF55" s="295"/>
      <c r="AG55" s="295" t="str">
        <f t="shared" si="11"/>
        <v/>
      </c>
      <c r="AH55" s="295"/>
      <c r="AI55" s="295"/>
      <c r="AJ55" s="295" t="str">
        <f t="shared" si="12"/>
        <v/>
      </c>
      <c r="AK55" s="295"/>
      <c r="AL55" s="295"/>
      <c r="AM55" s="295" t="str">
        <f t="shared" si="13"/>
        <v/>
      </c>
      <c r="AN55" s="295"/>
      <c r="AO55" s="295"/>
      <c r="AP55" s="295" t="str">
        <f t="shared" si="14"/>
        <v/>
      </c>
      <c r="AQ55" s="295"/>
      <c r="AR55" s="295"/>
      <c r="AS55" s="296"/>
      <c r="AT55" s="296"/>
      <c r="AU55" s="296"/>
      <c r="AV55" s="297" t="str">
        <f t="shared" si="6"/>
        <v/>
      </c>
      <c r="AW55" s="297"/>
      <c r="AX55" s="297"/>
      <c r="AY55" s="298" t="str">
        <f t="shared" si="15"/>
        <v/>
      </c>
      <c r="AZ55" s="298"/>
      <c r="BA55" s="298"/>
      <c r="BB55" s="298" t="str">
        <f t="shared" si="16"/>
        <v/>
      </c>
      <c r="BC55" s="298"/>
      <c r="BD55" s="298"/>
      <c r="BE55" s="299" t="str">
        <f t="shared" si="9"/>
        <v/>
      </c>
      <c r="BF55" s="299"/>
    </row>
    <row r="56" spans="1:67">
      <c r="A56" s="17"/>
      <c r="B56" s="301">
        <v>10</v>
      </c>
      <c r="C56" s="302"/>
      <c r="D56" s="105"/>
      <c r="E56" s="105"/>
      <c r="F56" s="105"/>
      <c r="G56" s="105"/>
      <c r="H56" s="105"/>
      <c r="I56" s="105"/>
      <c r="J56" s="105"/>
      <c r="K56" s="105"/>
      <c r="L56" s="105"/>
      <c r="M56" s="107"/>
      <c r="N56" s="107"/>
      <c r="O56" s="107"/>
      <c r="P56" s="107"/>
      <c r="Q56" s="107"/>
      <c r="R56" s="303"/>
      <c r="S56" s="303"/>
      <c r="T56" s="303"/>
      <c r="U56" s="303"/>
      <c r="V56" s="303"/>
      <c r="W56" s="107"/>
      <c r="X56" s="107"/>
      <c r="Y56" s="107"/>
      <c r="Z56" s="107"/>
      <c r="AA56" s="300"/>
      <c r="AB56" s="300"/>
      <c r="AC56" s="300"/>
      <c r="AD56" s="295" t="str">
        <f t="shared" si="10"/>
        <v/>
      </c>
      <c r="AE56" s="295"/>
      <c r="AF56" s="295"/>
      <c r="AG56" s="295" t="str">
        <f t="shared" si="11"/>
        <v/>
      </c>
      <c r="AH56" s="295"/>
      <c r="AI56" s="295"/>
      <c r="AJ56" s="295" t="str">
        <f t="shared" si="12"/>
        <v/>
      </c>
      <c r="AK56" s="295"/>
      <c r="AL56" s="295"/>
      <c r="AM56" s="295" t="str">
        <f t="shared" si="13"/>
        <v/>
      </c>
      <c r="AN56" s="295"/>
      <c r="AO56" s="295"/>
      <c r="AP56" s="295" t="str">
        <f t="shared" si="14"/>
        <v/>
      </c>
      <c r="AQ56" s="295"/>
      <c r="AR56" s="295"/>
      <c r="AS56" s="296"/>
      <c r="AT56" s="296"/>
      <c r="AU56" s="296"/>
      <c r="AV56" s="297" t="str">
        <f t="shared" si="6"/>
        <v/>
      </c>
      <c r="AW56" s="297"/>
      <c r="AX56" s="297"/>
      <c r="AY56" s="298" t="str">
        <f t="shared" si="15"/>
        <v/>
      </c>
      <c r="AZ56" s="298"/>
      <c r="BA56" s="298"/>
      <c r="BB56" s="298" t="str">
        <f t="shared" si="16"/>
        <v/>
      </c>
      <c r="BC56" s="298"/>
      <c r="BD56" s="298"/>
      <c r="BE56" s="299" t="str">
        <f t="shared" si="9"/>
        <v/>
      </c>
      <c r="BF56" s="299"/>
    </row>
    <row r="57" spans="1:6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67" ht="4.5" customHeight="1">
      <c r="A58" s="12"/>
      <c r="B58" s="19"/>
      <c r="C58" s="19"/>
      <c r="D58" s="19"/>
      <c r="E58" s="19"/>
      <c r="F58" s="19"/>
      <c r="G58" s="19"/>
      <c r="H58" s="19"/>
      <c r="I58" s="19"/>
      <c r="J58" s="19"/>
      <c r="K58" s="19"/>
      <c r="L58" s="18"/>
      <c r="M58" s="18"/>
      <c r="N58" s="18"/>
      <c r="O58" s="18"/>
      <c r="P58" s="18"/>
      <c r="Q58" s="18"/>
      <c r="R58" s="18"/>
      <c r="S58" s="18"/>
      <c r="T58" s="18"/>
      <c r="U58" s="18"/>
      <c r="V58" s="20"/>
      <c r="W58" s="20"/>
      <c r="X58" s="21"/>
      <c r="Y58" s="21"/>
      <c r="Z58" s="21"/>
      <c r="AA58" s="22"/>
    </row>
    <row r="59" spans="1:67" s="11" customFormat="1" ht="15" customHeight="1">
      <c r="A59" s="23" t="s">
        <v>91</v>
      </c>
      <c r="B59" s="23"/>
      <c r="BG59" s="24"/>
      <c r="BH59" s="24"/>
      <c r="BI59" s="24"/>
      <c r="BJ59" s="24"/>
      <c r="BK59" s="24"/>
      <c r="BL59" s="24"/>
      <c r="BM59" s="24"/>
      <c r="BN59" s="24"/>
      <c r="BO59" s="24"/>
    </row>
    <row r="60" spans="1:67" s="11" customFormat="1" ht="14.25" customHeight="1" thickBot="1">
      <c r="B60" s="23"/>
      <c r="BG60" s="24"/>
      <c r="BH60" s="24" t="s">
        <v>92</v>
      </c>
      <c r="BI60" s="24"/>
      <c r="BJ60" s="24"/>
      <c r="BK60" s="24"/>
      <c r="BL60" s="24"/>
      <c r="BM60" s="24"/>
      <c r="BN60" s="24"/>
      <c r="BO60" s="24"/>
    </row>
    <row r="61" spans="1:67" s="23" customFormat="1" ht="15" customHeight="1">
      <c r="B61" s="197" t="s">
        <v>93</v>
      </c>
      <c r="C61" s="174"/>
      <c r="D61" s="174"/>
      <c r="E61" s="174"/>
      <c r="F61" s="174"/>
      <c r="G61" s="174"/>
      <c r="H61" s="174"/>
      <c r="I61" s="174"/>
      <c r="J61" s="174"/>
      <c r="K61" s="175"/>
      <c r="L61" s="294" t="s">
        <v>94</v>
      </c>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9"/>
      <c r="BG61" s="4"/>
      <c r="BH61" s="4" t="s">
        <v>95</v>
      </c>
      <c r="BI61" s="4"/>
      <c r="BJ61" s="4"/>
      <c r="BK61" s="4"/>
      <c r="BL61" s="4"/>
      <c r="BM61" s="4"/>
      <c r="BN61" s="4"/>
      <c r="BO61" s="4"/>
    </row>
    <row r="62" spans="1:67" s="23" customFormat="1" ht="12.95" customHeight="1">
      <c r="A62" s="283">
        <v>1</v>
      </c>
      <c r="B62" s="284" t="str">
        <f>IF(VLOOKUP(A62,$B$47:$L$56,3,FALSE)="","",VLOOKUP(A62,$B$47:$L$56,3,FALSE))</f>
        <v>医用テレメータ</v>
      </c>
      <c r="C62" s="285"/>
      <c r="D62" s="285"/>
      <c r="E62" s="285"/>
      <c r="F62" s="285"/>
      <c r="G62" s="285"/>
      <c r="H62" s="285"/>
      <c r="I62" s="285"/>
      <c r="J62" s="285"/>
      <c r="K62" s="286"/>
      <c r="L62" s="256" t="s">
        <v>96</v>
      </c>
      <c r="M62" s="257"/>
      <c r="N62" s="257"/>
      <c r="O62" s="257"/>
      <c r="P62" s="257"/>
      <c r="Q62" s="257"/>
      <c r="R62" s="257"/>
      <c r="S62" s="257"/>
      <c r="T62" s="257"/>
      <c r="U62" s="257"/>
      <c r="V62" s="293"/>
      <c r="W62" s="253" t="s">
        <v>92</v>
      </c>
      <c r="X62" s="254"/>
      <c r="Y62" s="254"/>
      <c r="Z62" s="255"/>
      <c r="AA62" s="256" t="s">
        <v>97</v>
      </c>
      <c r="AB62" s="257"/>
      <c r="AC62" s="257"/>
      <c r="AD62" s="257"/>
      <c r="AE62" s="257"/>
      <c r="AF62" s="257"/>
      <c r="AG62" s="257"/>
      <c r="AH62" s="257"/>
      <c r="AI62" s="257"/>
      <c r="AJ62" s="257"/>
      <c r="AK62" s="293"/>
      <c r="AL62" s="253" t="s">
        <v>98</v>
      </c>
      <c r="AM62" s="254"/>
      <c r="AN62" s="254"/>
      <c r="AO62" s="254"/>
      <c r="AP62" s="255"/>
      <c r="AQ62" s="256"/>
      <c r="AR62" s="257"/>
      <c r="AS62" s="257"/>
      <c r="AT62" s="257"/>
      <c r="AU62" s="257"/>
      <c r="AV62" s="257"/>
      <c r="AW62" s="257"/>
      <c r="AX62" s="257"/>
      <c r="AY62" s="257"/>
      <c r="AZ62" s="258"/>
      <c r="BG62" s="4"/>
      <c r="BH62" s="4" t="s">
        <v>98</v>
      </c>
      <c r="BI62" s="4"/>
      <c r="BJ62" s="4"/>
      <c r="BK62" s="4"/>
      <c r="BL62" s="4"/>
      <c r="BM62" s="4"/>
      <c r="BN62" s="4"/>
      <c r="BO62" s="4"/>
    </row>
    <row r="63" spans="1:67" s="23" customFormat="1" ht="15" customHeight="1">
      <c r="A63" s="283"/>
      <c r="B63" s="287"/>
      <c r="C63" s="288"/>
      <c r="D63" s="288"/>
      <c r="E63" s="288"/>
      <c r="F63" s="288"/>
      <c r="G63" s="288"/>
      <c r="H63" s="288"/>
      <c r="I63" s="288"/>
      <c r="J63" s="288"/>
      <c r="K63" s="289"/>
      <c r="L63" s="259" t="s">
        <v>99</v>
      </c>
      <c r="M63" s="260"/>
      <c r="N63" s="261"/>
      <c r="O63" s="265" t="s">
        <v>100</v>
      </c>
      <c r="P63" s="266"/>
      <c r="Q63" s="267"/>
      <c r="R63" s="271" t="s">
        <v>101</v>
      </c>
      <c r="S63" s="272"/>
      <c r="T63" s="273"/>
      <c r="U63" s="277" t="s">
        <v>102</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9"/>
      <c r="BG63" s="4"/>
      <c r="BH63" s="4" t="s">
        <v>103</v>
      </c>
      <c r="BI63" s="4"/>
      <c r="BJ63" s="4"/>
      <c r="BK63" s="4"/>
      <c r="BL63" s="4"/>
      <c r="BM63" s="4"/>
      <c r="BN63" s="4"/>
      <c r="BO63" s="4"/>
    </row>
    <row r="64" spans="1:67" s="23" customFormat="1" ht="15" customHeight="1">
      <c r="A64" s="283"/>
      <c r="B64" s="290"/>
      <c r="C64" s="291"/>
      <c r="D64" s="291"/>
      <c r="E64" s="291"/>
      <c r="F64" s="291"/>
      <c r="G64" s="291"/>
      <c r="H64" s="291"/>
      <c r="I64" s="291"/>
      <c r="J64" s="291"/>
      <c r="K64" s="292"/>
      <c r="L64" s="262"/>
      <c r="M64" s="263"/>
      <c r="N64" s="264"/>
      <c r="O64" s="268"/>
      <c r="P64" s="269"/>
      <c r="Q64" s="270"/>
      <c r="R64" s="274"/>
      <c r="S64" s="275"/>
      <c r="T64" s="276"/>
      <c r="U64" s="280"/>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2"/>
      <c r="BG64" s="4"/>
      <c r="BH64" s="4"/>
      <c r="BI64" s="4"/>
      <c r="BJ64" s="4"/>
      <c r="BK64" s="4"/>
      <c r="BL64" s="4"/>
      <c r="BM64" s="4"/>
      <c r="BN64" s="4"/>
      <c r="BO64" s="4"/>
    </row>
    <row r="65" spans="1:67" s="23" customFormat="1" ht="12.95" customHeight="1">
      <c r="A65" s="283">
        <v>2</v>
      </c>
      <c r="B65" s="284" t="str">
        <f t="shared" ref="B65" si="17">IF(VLOOKUP(A65,$B$47:$L$56,3,FALSE)="","",VLOOKUP(A65,$B$47:$L$56,3,FALSE))</f>
        <v>チルトテーブル</v>
      </c>
      <c r="C65" s="285"/>
      <c r="D65" s="285"/>
      <c r="E65" s="285"/>
      <c r="F65" s="285"/>
      <c r="G65" s="285"/>
      <c r="H65" s="285"/>
      <c r="I65" s="285"/>
      <c r="J65" s="285"/>
      <c r="K65" s="286"/>
      <c r="L65" s="256" t="s">
        <v>96</v>
      </c>
      <c r="M65" s="257"/>
      <c r="N65" s="257"/>
      <c r="O65" s="257"/>
      <c r="P65" s="257"/>
      <c r="Q65" s="257"/>
      <c r="R65" s="257"/>
      <c r="S65" s="257"/>
      <c r="T65" s="257"/>
      <c r="U65" s="257"/>
      <c r="V65" s="293"/>
      <c r="W65" s="253" t="s">
        <v>92</v>
      </c>
      <c r="X65" s="254"/>
      <c r="Y65" s="254"/>
      <c r="Z65" s="255"/>
      <c r="AA65" s="256" t="s">
        <v>97</v>
      </c>
      <c r="AB65" s="257"/>
      <c r="AC65" s="257"/>
      <c r="AD65" s="257"/>
      <c r="AE65" s="257"/>
      <c r="AF65" s="257"/>
      <c r="AG65" s="257"/>
      <c r="AH65" s="257"/>
      <c r="AI65" s="257"/>
      <c r="AJ65" s="257"/>
      <c r="AK65" s="293"/>
      <c r="AL65" s="253" t="s">
        <v>98</v>
      </c>
      <c r="AM65" s="254"/>
      <c r="AN65" s="254"/>
      <c r="AO65" s="254"/>
      <c r="AP65" s="255"/>
      <c r="AQ65" s="256"/>
      <c r="AR65" s="257"/>
      <c r="AS65" s="257"/>
      <c r="AT65" s="257"/>
      <c r="AU65" s="257"/>
      <c r="AV65" s="257"/>
      <c r="AW65" s="257"/>
      <c r="AX65" s="257"/>
      <c r="AY65" s="257"/>
      <c r="AZ65" s="258"/>
      <c r="BG65" s="4"/>
      <c r="BH65" s="4" t="s">
        <v>100</v>
      </c>
      <c r="BI65" s="4"/>
      <c r="BJ65" s="4"/>
      <c r="BK65" s="4"/>
      <c r="BL65" s="4"/>
      <c r="BM65" s="4"/>
      <c r="BN65" s="4"/>
      <c r="BO65" s="4"/>
    </row>
    <row r="66" spans="1:67" s="23" customFormat="1" ht="15" customHeight="1">
      <c r="A66" s="283"/>
      <c r="B66" s="287"/>
      <c r="C66" s="288"/>
      <c r="D66" s="288"/>
      <c r="E66" s="288"/>
      <c r="F66" s="288"/>
      <c r="G66" s="288"/>
      <c r="H66" s="288"/>
      <c r="I66" s="288"/>
      <c r="J66" s="288"/>
      <c r="K66" s="289"/>
      <c r="L66" s="259" t="s">
        <v>99</v>
      </c>
      <c r="M66" s="260"/>
      <c r="N66" s="261"/>
      <c r="O66" s="265" t="s">
        <v>100</v>
      </c>
      <c r="P66" s="266"/>
      <c r="Q66" s="267"/>
      <c r="R66" s="271" t="s">
        <v>101</v>
      </c>
      <c r="S66" s="272"/>
      <c r="T66" s="273"/>
      <c r="U66" s="277" t="s">
        <v>104</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9"/>
      <c r="BG66" s="4"/>
      <c r="BH66" s="4" t="s">
        <v>105</v>
      </c>
      <c r="BI66" s="4"/>
      <c r="BJ66" s="4"/>
      <c r="BK66" s="4"/>
      <c r="BL66" s="4"/>
      <c r="BM66" s="4"/>
      <c r="BN66" s="4"/>
      <c r="BO66" s="4"/>
    </row>
    <row r="67" spans="1:67" s="23" customFormat="1" ht="15" customHeight="1">
      <c r="A67" s="283"/>
      <c r="B67" s="290"/>
      <c r="C67" s="291"/>
      <c r="D67" s="291"/>
      <c r="E67" s="291"/>
      <c r="F67" s="291"/>
      <c r="G67" s="291"/>
      <c r="H67" s="291"/>
      <c r="I67" s="291"/>
      <c r="J67" s="291"/>
      <c r="K67" s="292"/>
      <c r="L67" s="262"/>
      <c r="M67" s="263"/>
      <c r="N67" s="264"/>
      <c r="O67" s="268"/>
      <c r="P67" s="269"/>
      <c r="Q67" s="270"/>
      <c r="R67" s="274"/>
      <c r="S67" s="275"/>
      <c r="T67" s="276"/>
      <c r="U67" s="280"/>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2"/>
      <c r="BG67" s="4"/>
      <c r="BH67" s="4"/>
      <c r="BI67" s="4"/>
      <c r="BJ67" s="4"/>
      <c r="BK67" s="4"/>
      <c r="BL67" s="4"/>
      <c r="BM67" s="4"/>
      <c r="BN67" s="4"/>
      <c r="BO67" s="4"/>
    </row>
    <row r="68" spans="1:67" s="23" customFormat="1" ht="12.95" customHeight="1">
      <c r="A68" s="283">
        <v>3</v>
      </c>
      <c r="B68" s="284" t="str">
        <f t="shared" ref="B68" si="18">IF(VLOOKUP(A68,$B$47:$L$56,3,FALSE)="","",VLOOKUP(A68,$B$47:$L$56,3,FALSE))</f>
        <v>リクライニング車椅子</v>
      </c>
      <c r="C68" s="285"/>
      <c r="D68" s="285"/>
      <c r="E68" s="285"/>
      <c r="F68" s="285"/>
      <c r="G68" s="285"/>
      <c r="H68" s="285"/>
      <c r="I68" s="285"/>
      <c r="J68" s="285"/>
      <c r="K68" s="286"/>
      <c r="L68" s="256" t="s">
        <v>96</v>
      </c>
      <c r="M68" s="257"/>
      <c r="N68" s="257"/>
      <c r="O68" s="257"/>
      <c r="P68" s="257"/>
      <c r="Q68" s="257"/>
      <c r="R68" s="257"/>
      <c r="S68" s="257"/>
      <c r="T68" s="257"/>
      <c r="U68" s="257"/>
      <c r="V68" s="293"/>
      <c r="W68" s="253" t="s">
        <v>92</v>
      </c>
      <c r="X68" s="254"/>
      <c r="Y68" s="254"/>
      <c r="Z68" s="255"/>
      <c r="AA68" s="256" t="s">
        <v>97</v>
      </c>
      <c r="AB68" s="257"/>
      <c r="AC68" s="257"/>
      <c r="AD68" s="257"/>
      <c r="AE68" s="257"/>
      <c r="AF68" s="257"/>
      <c r="AG68" s="257"/>
      <c r="AH68" s="257"/>
      <c r="AI68" s="257"/>
      <c r="AJ68" s="257"/>
      <c r="AK68" s="293"/>
      <c r="AL68" s="253" t="s">
        <v>103</v>
      </c>
      <c r="AM68" s="254"/>
      <c r="AN68" s="254"/>
      <c r="AO68" s="254"/>
      <c r="AP68" s="255"/>
      <c r="AQ68" s="256"/>
      <c r="AR68" s="257"/>
      <c r="AS68" s="257"/>
      <c r="AT68" s="257"/>
      <c r="AU68" s="257"/>
      <c r="AV68" s="257"/>
      <c r="AW68" s="257"/>
      <c r="AX68" s="257"/>
      <c r="AY68" s="257"/>
      <c r="AZ68" s="258"/>
      <c r="BG68" s="4"/>
      <c r="BH68" s="4"/>
      <c r="BI68" s="4"/>
      <c r="BJ68" s="4"/>
      <c r="BK68" s="4"/>
      <c r="BL68" s="4"/>
      <c r="BM68" s="4"/>
      <c r="BN68" s="4"/>
      <c r="BO68" s="4"/>
    </row>
    <row r="69" spans="1:67" s="23" customFormat="1" ht="15" customHeight="1">
      <c r="A69" s="283"/>
      <c r="B69" s="287"/>
      <c r="C69" s="288"/>
      <c r="D69" s="288"/>
      <c r="E69" s="288"/>
      <c r="F69" s="288"/>
      <c r="G69" s="288"/>
      <c r="H69" s="288"/>
      <c r="I69" s="288"/>
      <c r="J69" s="288"/>
      <c r="K69" s="289"/>
      <c r="L69" s="259" t="s">
        <v>99</v>
      </c>
      <c r="M69" s="260"/>
      <c r="N69" s="261"/>
      <c r="O69" s="265" t="s">
        <v>105</v>
      </c>
      <c r="P69" s="266"/>
      <c r="Q69" s="267"/>
      <c r="R69" s="271" t="s">
        <v>101</v>
      </c>
      <c r="S69" s="272"/>
      <c r="T69" s="273"/>
      <c r="U69" s="277" t="s">
        <v>106</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9"/>
      <c r="BG69" s="4"/>
      <c r="BH69" s="4"/>
      <c r="BI69" s="4"/>
      <c r="BJ69" s="4"/>
      <c r="BK69" s="4"/>
      <c r="BL69" s="4"/>
      <c r="BM69" s="4"/>
      <c r="BN69" s="4"/>
      <c r="BO69" s="4"/>
    </row>
    <row r="70" spans="1:67" s="23" customFormat="1" ht="15" customHeight="1">
      <c r="A70" s="283"/>
      <c r="B70" s="290"/>
      <c r="C70" s="291"/>
      <c r="D70" s="291"/>
      <c r="E70" s="291"/>
      <c r="F70" s="291"/>
      <c r="G70" s="291"/>
      <c r="H70" s="291"/>
      <c r="I70" s="291"/>
      <c r="J70" s="291"/>
      <c r="K70" s="292"/>
      <c r="L70" s="262"/>
      <c r="M70" s="263"/>
      <c r="N70" s="264"/>
      <c r="O70" s="268"/>
      <c r="P70" s="269"/>
      <c r="Q70" s="270"/>
      <c r="R70" s="274"/>
      <c r="S70" s="275"/>
      <c r="T70" s="276"/>
      <c r="U70" s="280"/>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2"/>
      <c r="BG70" s="4"/>
      <c r="BH70" s="4"/>
      <c r="BI70" s="4"/>
      <c r="BJ70" s="4"/>
      <c r="BK70" s="4"/>
      <c r="BL70" s="4"/>
      <c r="BM70" s="4"/>
      <c r="BN70" s="4"/>
      <c r="BO70" s="4"/>
    </row>
    <row r="71" spans="1:67" s="23" customFormat="1" ht="12.95" customHeight="1">
      <c r="A71" s="283">
        <v>4</v>
      </c>
      <c r="B71" s="284" t="str">
        <f t="shared" ref="B71" si="19">IF(VLOOKUP(A71,$B$47:$L$56,3,FALSE)="","",VLOOKUP(A71,$B$47:$L$56,3,FALSE))</f>
        <v>特殊浴槽</v>
      </c>
      <c r="C71" s="285"/>
      <c r="D71" s="285"/>
      <c r="E71" s="285"/>
      <c r="F71" s="285"/>
      <c r="G71" s="285"/>
      <c r="H71" s="285"/>
      <c r="I71" s="285"/>
      <c r="J71" s="285"/>
      <c r="K71" s="286"/>
      <c r="L71" s="256" t="s">
        <v>96</v>
      </c>
      <c r="M71" s="257"/>
      <c r="N71" s="257"/>
      <c r="O71" s="257"/>
      <c r="P71" s="257"/>
      <c r="Q71" s="257"/>
      <c r="R71" s="257"/>
      <c r="S71" s="257"/>
      <c r="T71" s="257"/>
      <c r="U71" s="257"/>
      <c r="V71" s="293"/>
      <c r="W71" s="253" t="s">
        <v>92</v>
      </c>
      <c r="X71" s="254"/>
      <c r="Y71" s="254"/>
      <c r="Z71" s="255"/>
      <c r="AA71" s="256" t="s">
        <v>97</v>
      </c>
      <c r="AB71" s="257"/>
      <c r="AC71" s="257"/>
      <c r="AD71" s="257"/>
      <c r="AE71" s="257"/>
      <c r="AF71" s="257"/>
      <c r="AG71" s="257"/>
      <c r="AH71" s="257"/>
      <c r="AI71" s="257"/>
      <c r="AJ71" s="257"/>
      <c r="AK71" s="293"/>
      <c r="AL71" s="253" t="s">
        <v>98</v>
      </c>
      <c r="AM71" s="254"/>
      <c r="AN71" s="254"/>
      <c r="AO71" s="254"/>
      <c r="AP71" s="255"/>
      <c r="AQ71" s="256"/>
      <c r="AR71" s="257"/>
      <c r="AS71" s="257"/>
      <c r="AT71" s="257"/>
      <c r="AU71" s="257"/>
      <c r="AV71" s="257"/>
      <c r="AW71" s="257"/>
      <c r="AX71" s="257"/>
      <c r="AY71" s="257"/>
      <c r="AZ71" s="258"/>
    </row>
    <row r="72" spans="1:67" s="23" customFormat="1" ht="15" customHeight="1">
      <c r="A72" s="283"/>
      <c r="B72" s="287"/>
      <c r="C72" s="288"/>
      <c r="D72" s="288"/>
      <c r="E72" s="288"/>
      <c r="F72" s="288"/>
      <c r="G72" s="288"/>
      <c r="H72" s="288"/>
      <c r="I72" s="288"/>
      <c r="J72" s="288"/>
      <c r="K72" s="289"/>
      <c r="L72" s="259" t="s">
        <v>99</v>
      </c>
      <c r="M72" s="260"/>
      <c r="N72" s="261"/>
      <c r="O72" s="265"/>
      <c r="P72" s="266"/>
      <c r="Q72" s="267"/>
      <c r="R72" s="271" t="s">
        <v>101</v>
      </c>
      <c r="S72" s="272"/>
      <c r="T72" s="273"/>
      <c r="U72" s="277"/>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9"/>
    </row>
    <row r="73" spans="1:67" s="23" customFormat="1" ht="15" customHeight="1">
      <c r="A73" s="283"/>
      <c r="B73" s="290"/>
      <c r="C73" s="291"/>
      <c r="D73" s="291"/>
      <c r="E73" s="291"/>
      <c r="F73" s="291"/>
      <c r="G73" s="291"/>
      <c r="H73" s="291"/>
      <c r="I73" s="291"/>
      <c r="J73" s="291"/>
      <c r="K73" s="292"/>
      <c r="L73" s="262"/>
      <c r="M73" s="263"/>
      <c r="N73" s="264"/>
      <c r="O73" s="268"/>
      <c r="P73" s="269"/>
      <c r="Q73" s="270"/>
      <c r="R73" s="274"/>
      <c r="S73" s="275"/>
      <c r="T73" s="276"/>
      <c r="U73" s="280"/>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2"/>
    </row>
    <row r="74" spans="1:67" s="23" customFormat="1" ht="12.95" customHeight="1">
      <c r="A74" s="283">
        <v>5</v>
      </c>
      <c r="B74" s="284" t="str">
        <f t="shared" ref="B74" si="20">IF(VLOOKUP(A74,$B$47:$L$56,3,FALSE)="","",VLOOKUP(A74,$B$47:$L$56,3,FALSE))</f>
        <v>シャワーチェア</v>
      </c>
      <c r="C74" s="285"/>
      <c r="D74" s="285"/>
      <c r="E74" s="285"/>
      <c r="F74" s="285"/>
      <c r="G74" s="285"/>
      <c r="H74" s="285"/>
      <c r="I74" s="285"/>
      <c r="J74" s="285"/>
      <c r="K74" s="286"/>
      <c r="L74" s="256" t="s">
        <v>96</v>
      </c>
      <c r="M74" s="257"/>
      <c r="N74" s="257"/>
      <c r="O74" s="257"/>
      <c r="P74" s="257"/>
      <c r="Q74" s="257"/>
      <c r="R74" s="257"/>
      <c r="S74" s="257"/>
      <c r="T74" s="257"/>
      <c r="U74" s="257"/>
      <c r="V74" s="293"/>
      <c r="W74" s="253" t="s">
        <v>92</v>
      </c>
      <c r="X74" s="254"/>
      <c r="Y74" s="254"/>
      <c r="Z74" s="255"/>
      <c r="AA74" s="256" t="s">
        <v>97</v>
      </c>
      <c r="AB74" s="257"/>
      <c r="AC74" s="257"/>
      <c r="AD74" s="257"/>
      <c r="AE74" s="257"/>
      <c r="AF74" s="257"/>
      <c r="AG74" s="257"/>
      <c r="AH74" s="257"/>
      <c r="AI74" s="257"/>
      <c r="AJ74" s="257"/>
      <c r="AK74" s="293"/>
      <c r="AL74" s="253" t="s">
        <v>98</v>
      </c>
      <c r="AM74" s="254"/>
      <c r="AN74" s="254"/>
      <c r="AO74" s="254"/>
      <c r="AP74" s="255"/>
      <c r="AQ74" s="256"/>
      <c r="AR74" s="257"/>
      <c r="AS74" s="257"/>
      <c r="AT74" s="257"/>
      <c r="AU74" s="257"/>
      <c r="AV74" s="257"/>
      <c r="AW74" s="257"/>
      <c r="AX74" s="257"/>
      <c r="AY74" s="257"/>
      <c r="AZ74" s="258"/>
    </row>
    <row r="75" spans="1:67" s="23" customFormat="1" ht="15" customHeight="1">
      <c r="A75" s="283"/>
      <c r="B75" s="287"/>
      <c r="C75" s="288"/>
      <c r="D75" s="288"/>
      <c r="E75" s="288"/>
      <c r="F75" s="288"/>
      <c r="G75" s="288"/>
      <c r="H75" s="288"/>
      <c r="I75" s="288"/>
      <c r="J75" s="288"/>
      <c r="K75" s="289"/>
      <c r="L75" s="259" t="s">
        <v>99</v>
      </c>
      <c r="M75" s="260"/>
      <c r="N75" s="261"/>
      <c r="O75" s="265"/>
      <c r="P75" s="266"/>
      <c r="Q75" s="267"/>
      <c r="R75" s="271" t="s">
        <v>101</v>
      </c>
      <c r="S75" s="272"/>
      <c r="T75" s="273"/>
      <c r="U75" s="277"/>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9"/>
    </row>
    <row r="76" spans="1:67" s="23" customFormat="1" ht="15" customHeight="1">
      <c r="A76" s="283"/>
      <c r="B76" s="290"/>
      <c r="C76" s="291"/>
      <c r="D76" s="291"/>
      <c r="E76" s="291"/>
      <c r="F76" s="291"/>
      <c r="G76" s="291"/>
      <c r="H76" s="291"/>
      <c r="I76" s="291"/>
      <c r="J76" s="291"/>
      <c r="K76" s="292"/>
      <c r="L76" s="262"/>
      <c r="M76" s="263"/>
      <c r="N76" s="264"/>
      <c r="O76" s="268"/>
      <c r="P76" s="269"/>
      <c r="Q76" s="270"/>
      <c r="R76" s="274"/>
      <c r="S76" s="275"/>
      <c r="T76" s="276"/>
      <c r="U76" s="280"/>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2"/>
    </row>
    <row r="77" spans="1:67" s="23" customFormat="1" ht="12.95" customHeight="1">
      <c r="A77" s="283">
        <v>6</v>
      </c>
      <c r="B77" s="284" t="str">
        <f>IF(VLOOKUP(A77,$B$47:$L$56,3,FALSE)="","",VLOOKUP(A77,$B$47:$L$56,3,FALSE))</f>
        <v/>
      </c>
      <c r="C77" s="285"/>
      <c r="D77" s="285"/>
      <c r="E77" s="285"/>
      <c r="F77" s="285"/>
      <c r="G77" s="285"/>
      <c r="H77" s="285"/>
      <c r="I77" s="285"/>
      <c r="J77" s="285"/>
      <c r="K77" s="286"/>
      <c r="L77" s="256" t="s">
        <v>96</v>
      </c>
      <c r="M77" s="257"/>
      <c r="N77" s="257"/>
      <c r="O77" s="257"/>
      <c r="P77" s="257"/>
      <c r="Q77" s="257"/>
      <c r="R77" s="257"/>
      <c r="S77" s="257"/>
      <c r="T77" s="257"/>
      <c r="U77" s="257"/>
      <c r="V77" s="293"/>
      <c r="W77" s="253" t="s">
        <v>92</v>
      </c>
      <c r="X77" s="254"/>
      <c r="Y77" s="254"/>
      <c r="Z77" s="255"/>
      <c r="AA77" s="256" t="s">
        <v>97</v>
      </c>
      <c r="AB77" s="257"/>
      <c r="AC77" s="257"/>
      <c r="AD77" s="257"/>
      <c r="AE77" s="257"/>
      <c r="AF77" s="257"/>
      <c r="AG77" s="257"/>
      <c r="AH77" s="257"/>
      <c r="AI77" s="257"/>
      <c r="AJ77" s="257"/>
      <c r="AK77" s="293"/>
      <c r="AL77" s="253" t="s">
        <v>98</v>
      </c>
      <c r="AM77" s="254"/>
      <c r="AN77" s="254"/>
      <c r="AO77" s="254"/>
      <c r="AP77" s="255"/>
      <c r="AQ77" s="256"/>
      <c r="AR77" s="257"/>
      <c r="AS77" s="257"/>
      <c r="AT77" s="257"/>
      <c r="AU77" s="257"/>
      <c r="AV77" s="257"/>
      <c r="AW77" s="257"/>
      <c r="AX77" s="257"/>
      <c r="AY77" s="257"/>
      <c r="AZ77" s="258"/>
    </row>
    <row r="78" spans="1:67" s="23" customFormat="1" ht="15" customHeight="1">
      <c r="A78" s="283"/>
      <c r="B78" s="287"/>
      <c r="C78" s="288"/>
      <c r="D78" s="288"/>
      <c r="E78" s="288"/>
      <c r="F78" s="288"/>
      <c r="G78" s="288"/>
      <c r="H78" s="288"/>
      <c r="I78" s="288"/>
      <c r="J78" s="288"/>
      <c r="K78" s="289"/>
      <c r="L78" s="259" t="s">
        <v>99</v>
      </c>
      <c r="M78" s="260"/>
      <c r="N78" s="261"/>
      <c r="O78" s="265"/>
      <c r="P78" s="266"/>
      <c r="Q78" s="267"/>
      <c r="R78" s="271" t="s">
        <v>101</v>
      </c>
      <c r="S78" s="272"/>
      <c r="T78" s="273"/>
      <c r="U78" s="277"/>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9"/>
    </row>
    <row r="79" spans="1:67" s="23" customFormat="1" ht="15" customHeight="1">
      <c r="A79" s="283"/>
      <c r="B79" s="290"/>
      <c r="C79" s="291"/>
      <c r="D79" s="291"/>
      <c r="E79" s="291"/>
      <c r="F79" s="291"/>
      <c r="G79" s="291"/>
      <c r="H79" s="291"/>
      <c r="I79" s="291"/>
      <c r="J79" s="291"/>
      <c r="K79" s="292"/>
      <c r="L79" s="262"/>
      <c r="M79" s="263"/>
      <c r="N79" s="264"/>
      <c r="O79" s="268"/>
      <c r="P79" s="269"/>
      <c r="Q79" s="270"/>
      <c r="R79" s="274"/>
      <c r="S79" s="275"/>
      <c r="T79" s="276"/>
      <c r="U79" s="280"/>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2"/>
    </row>
    <row r="80" spans="1:67" s="23" customFormat="1" ht="12.95" customHeight="1">
      <c r="A80" s="283">
        <v>7</v>
      </c>
      <c r="B80" s="284" t="str">
        <f t="shared" ref="B80" si="21">IF(VLOOKUP(A80,$B$47:$L$56,3,FALSE)="","",VLOOKUP(A80,$B$47:$L$56,3,FALSE))</f>
        <v/>
      </c>
      <c r="C80" s="285"/>
      <c r="D80" s="285"/>
      <c r="E80" s="285"/>
      <c r="F80" s="285"/>
      <c r="G80" s="285"/>
      <c r="H80" s="285"/>
      <c r="I80" s="285"/>
      <c r="J80" s="285"/>
      <c r="K80" s="286"/>
      <c r="L80" s="256" t="s">
        <v>96</v>
      </c>
      <c r="M80" s="257"/>
      <c r="N80" s="257"/>
      <c r="O80" s="257"/>
      <c r="P80" s="257"/>
      <c r="Q80" s="257"/>
      <c r="R80" s="257"/>
      <c r="S80" s="257"/>
      <c r="T80" s="257"/>
      <c r="U80" s="257"/>
      <c r="V80" s="293"/>
      <c r="W80" s="253" t="s">
        <v>92</v>
      </c>
      <c r="X80" s="254"/>
      <c r="Y80" s="254"/>
      <c r="Z80" s="255"/>
      <c r="AA80" s="256" t="s">
        <v>97</v>
      </c>
      <c r="AB80" s="257"/>
      <c r="AC80" s="257"/>
      <c r="AD80" s="257"/>
      <c r="AE80" s="257"/>
      <c r="AF80" s="257"/>
      <c r="AG80" s="257"/>
      <c r="AH80" s="257"/>
      <c r="AI80" s="257"/>
      <c r="AJ80" s="257"/>
      <c r="AK80" s="293"/>
      <c r="AL80" s="253" t="s">
        <v>98</v>
      </c>
      <c r="AM80" s="254"/>
      <c r="AN80" s="254"/>
      <c r="AO80" s="254"/>
      <c r="AP80" s="255"/>
      <c r="AQ80" s="256"/>
      <c r="AR80" s="257"/>
      <c r="AS80" s="257"/>
      <c r="AT80" s="257"/>
      <c r="AU80" s="257"/>
      <c r="AV80" s="257"/>
      <c r="AW80" s="257"/>
      <c r="AX80" s="257"/>
      <c r="AY80" s="257"/>
      <c r="AZ80" s="258"/>
    </row>
    <row r="81" spans="1:57" s="23" customFormat="1" ht="15" customHeight="1">
      <c r="A81" s="283"/>
      <c r="B81" s="287"/>
      <c r="C81" s="288"/>
      <c r="D81" s="288"/>
      <c r="E81" s="288"/>
      <c r="F81" s="288"/>
      <c r="G81" s="288"/>
      <c r="H81" s="288"/>
      <c r="I81" s="288"/>
      <c r="J81" s="288"/>
      <c r="K81" s="289"/>
      <c r="L81" s="259" t="s">
        <v>99</v>
      </c>
      <c r="M81" s="260"/>
      <c r="N81" s="261"/>
      <c r="O81" s="265"/>
      <c r="P81" s="266"/>
      <c r="Q81" s="267"/>
      <c r="R81" s="271" t="s">
        <v>101</v>
      </c>
      <c r="S81" s="272"/>
      <c r="T81" s="273"/>
      <c r="U81" s="277"/>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9"/>
    </row>
    <row r="82" spans="1:57" s="23" customFormat="1" ht="15" customHeight="1">
      <c r="A82" s="283"/>
      <c r="B82" s="290"/>
      <c r="C82" s="291"/>
      <c r="D82" s="291"/>
      <c r="E82" s="291"/>
      <c r="F82" s="291"/>
      <c r="G82" s="291"/>
      <c r="H82" s="291"/>
      <c r="I82" s="291"/>
      <c r="J82" s="291"/>
      <c r="K82" s="292"/>
      <c r="L82" s="262"/>
      <c r="M82" s="263"/>
      <c r="N82" s="264"/>
      <c r="O82" s="268"/>
      <c r="P82" s="269"/>
      <c r="Q82" s="270"/>
      <c r="R82" s="274"/>
      <c r="S82" s="275"/>
      <c r="T82" s="276"/>
      <c r="U82" s="280"/>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2"/>
    </row>
    <row r="83" spans="1:57" s="23" customFormat="1" ht="12.95" customHeight="1">
      <c r="A83" s="283">
        <v>8</v>
      </c>
      <c r="B83" s="284" t="str">
        <f t="shared" ref="B83" si="22">IF(VLOOKUP(A83,$B$47:$L$56,3,FALSE)="","",VLOOKUP(A83,$B$47:$L$56,3,FALSE))</f>
        <v/>
      </c>
      <c r="C83" s="285"/>
      <c r="D83" s="285"/>
      <c r="E83" s="285"/>
      <c r="F83" s="285"/>
      <c r="G83" s="285"/>
      <c r="H83" s="285"/>
      <c r="I83" s="285"/>
      <c r="J83" s="285"/>
      <c r="K83" s="286"/>
      <c r="L83" s="256" t="s">
        <v>96</v>
      </c>
      <c r="M83" s="257"/>
      <c r="N83" s="257"/>
      <c r="O83" s="257"/>
      <c r="P83" s="257"/>
      <c r="Q83" s="257"/>
      <c r="R83" s="257"/>
      <c r="S83" s="257"/>
      <c r="T83" s="257"/>
      <c r="U83" s="257"/>
      <c r="V83" s="293"/>
      <c r="W83" s="253" t="s">
        <v>92</v>
      </c>
      <c r="X83" s="254"/>
      <c r="Y83" s="254"/>
      <c r="Z83" s="255"/>
      <c r="AA83" s="256" t="s">
        <v>97</v>
      </c>
      <c r="AB83" s="257"/>
      <c r="AC83" s="257"/>
      <c r="AD83" s="257"/>
      <c r="AE83" s="257"/>
      <c r="AF83" s="257"/>
      <c r="AG83" s="257"/>
      <c r="AH83" s="257"/>
      <c r="AI83" s="257"/>
      <c r="AJ83" s="257"/>
      <c r="AK83" s="293"/>
      <c r="AL83" s="253" t="s">
        <v>98</v>
      </c>
      <c r="AM83" s="254"/>
      <c r="AN83" s="254"/>
      <c r="AO83" s="254"/>
      <c r="AP83" s="255"/>
      <c r="AQ83" s="256"/>
      <c r="AR83" s="257"/>
      <c r="AS83" s="257"/>
      <c r="AT83" s="257"/>
      <c r="AU83" s="257"/>
      <c r="AV83" s="257"/>
      <c r="AW83" s="257"/>
      <c r="AX83" s="257"/>
      <c r="AY83" s="257"/>
      <c r="AZ83" s="258"/>
    </row>
    <row r="84" spans="1:57" s="23" customFormat="1" ht="15" customHeight="1">
      <c r="A84" s="283"/>
      <c r="B84" s="287"/>
      <c r="C84" s="288"/>
      <c r="D84" s="288"/>
      <c r="E84" s="288"/>
      <c r="F84" s="288"/>
      <c r="G84" s="288"/>
      <c r="H84" s="288"/>
      <c r="I84" s="288"/>
      <c r="J84" s="288"/>
      <c r="K84" s="289"/>
      <c r="L84" s="259" t="s">
        <v>99</v>
      </c>
      <c r="M84" s="260"/>
      <c r="N84" s="261"/>
      <c r="O84" s="265"/>
      <c r="P84" s="266"/>
      <c r="Q84" s="267"/>
      <c r="R84" s="271" t="s">
        <v>101</v>
      </c>
      <c r="S84" s="272"/>
      <c r="T84" s="273"/>
      <c r="U84" s="277"/>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9"/>
    </row>
    <row r="85" spans="1:57" s="23" customFormat="1" ht="15" customHeight="1">
      <c r="A85" s="283"/>
      <c r="B85" s="290"/>
      <c r="C85" s="291"/>
      <c r="D85" s="291"/>
      <c r="E85" s="291"/>
      <c r="F85" s="291"/>
      <c r="G85" s="291"/>
      <c r="H85" s="291"/>
      <c r="I85" s="291"/>
      <c r="J85" s="291"/>
      <c r="K85" s="292"/>
      <c r="L85" s="262"/>
      <c r="M85" s="263"/>
      <c r="N85" s="264"/>
      <c r="O85" s="268"/>
      <c r="P85" s="269"/>
      <c r="Q85" s="270"/>
      <c r="R85" s="274"/>
      <c r="S85" s="275"/>
      <c r="T85" s="276"/>
      <c r="U85" s="280"/>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2"/>
    </row>
    <row r="86" spans="1:57" s="23" customFormat="1" ht="12.95" customHeight="1">
      <c r="A86" s="283">
        <v>9</v>
      </c>
      <c r="B86" s="284" t="str">
        <f>IF(VLOOKUP(A86,$B$47:$L$56,3,FALSE)="","",VLOOKUP(A86,$B$47:$L$56,3,FALSE))</f>
        <v/>
      </c>
      <c r="C86" s="285"/>
      <c r="D86" s="285"/>
      <c r="E86" s="285"/>
      <c r="F86" s="285"/>
      <c r="G86" s="285"/>
      <c r="H86" s="285"/>
      <c r="I86" s="285"/>
      <c r="J86" s="285"/>
      <c r="K86" s="286"/>
      <c r="L86" s="256" t="s">
        <v>96</v>
      </c>
      <c r="M86" s="257"/>
      <c r="N86" s="257"/>
      <c r="O86" s="257"/>
      <c r="P86" s="257"/>
      <c r="Q86" s="257"/>
      <c r="R86" s="257"/>
      <c r="S86" s="257"/>
      <c r="T86" s="257"/>
      <c r="U86" s="257"/>
      <c r="V86" s="293"/>
      <c r="W86" s="253" t="s">
        <v>92</v>
      </c>
      <c r="X86" s="254"/>
      <c r="Y86" s="254"/>
      <c r="Z86" s="255"/>
      <c r="AA86" s="256" t="s">
        <v>97</v>
      </c>
      <c r="AB86" s="257"/>
      <c r="AC86" s="257"/>
      <c r="AD86" s="257"/>
      <c r="AE86" s="257"/>
      <c r="AF86" s="257"/>
      <c r="AG86" s="257"/>
      <c r="AH86" s="257"/>
      <c r="AI86" s="257"/>
      <c r="AJ86" s="257"/>
      <c r="AK86" s="293"/>
      <c r="AL86" s="253" t="s">
        <v>98</v>
      </c>
      <c r="AM86" s="254"/>
      <c r="AN86" s="254"/>
      <c r="AO86" s="254"/>
      <c r="AP86" s="255"/>
      <c r="AQ86" s="256"/>
      <c r="AR86" s="257"/>
      <c r="AS86" s="257"/>
      <c r="AT86" s="257"/>
      <c r="AU86" s="257"/>
      <c r="AV86" s="257"/>
      <c r="AW86" s="257"/>
      <c r="AX86" s="257"/>
      <c r="AY86" s="257"/>
      <c r="AZ86" s="258"/>
    </row>
    <row r="87" spans="1:57" s="23" customFormat="1" ht="15" customHeight="1">
      <c r="A87" s="283"/>
      <c r="B87" s="287"/>
      <c r="C87" s="288"/>
      <c r="D87" s="288"/>
      <c r="E87" s="288"/>
      <c r="F87" s="288"/>
      <c r="G87" s="288"/>
      <c r="H87" s="288"/>
      <c r="I87" s="288"/>
      <c r="J87" s="288"/>
      <c r="K87" s="289"/>
      <c r="L87" s="259" t="s">
        <v>99</v>
      </c>
      <c r="M87" s="260"/>
      <c r="N87" s="261"/>
      <c r="O87" s="265"/>
      <c r="P87" s="266"/>
      <c r="Q87" s="267"/>
      <c r="R87" s="271" t="s">
        <v>101</v>
      </c>
      <c r="S87" s="272"/>
      <c r="T87" s="273"/>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row>
    <row r="88" spans="1:57" s="23" customFormat="1" ht="15" customHeight="1">
      <c r="A88" s="283"/>
      <c r="B88" s="290"/>
      <c r="C88" s="291"/>
      <c r="D88" s="291"/>
      <c r="E88" s="291"/>
      <c r="F88" s="291"/>
      <c r="G88" s="291"/>
      <c r="H88" s="291"/>
      <c r="I88" s="291"/>
      <c r="J88" s="291"/>
      <c r="K88" s="292"/>
      <c r="L88" s="262"/>
      <c r="M88" s="263"/>
      <c r="N88" s="264"/>
      <c r="O88" s="268"/>
      <c r="P88" s="269"/>
      <c r="Q88" s="270"/>
      <c r="R88" s="274"/>
      <c r="S88" s="275"/>
      <c r="T88" s="276"/>
      <c r="U88" s="280"/>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2"/>
    </row>
    <row r="89" spans="1:57" s="23" customFormat="1" ht="12.95" customHeight="1">
      <c r="A89" s="283">
        <v>10</v>
      </c>
      <c r="B89" s="284" t="str">
        <f t="shared" ref="B89" si="23">IF(VLOOKUP(A89,$B$47:$L$56,3,FALSE)="","",VLOOKUP(A89,$B$47:$L$56,3,FALSE))</f>
        <v/>
      </c>
      <c r="C89" s="285"/>
      <c r="D89" s="285"/>
      <c r="E89" s="285"/>
      <c r="F89" s="285"/>
      <c r="G89" s="285"/>
      <c r="H89" s="285"/>
      <c r="I89" s="285"/>
      <c r="J89" s="285"/>
      <c r="K89" s="286"/>
      <c r="L89" s="256" t="s">
        <v>96</v>
      </c>
      <c r="M89" s="257"/>
      <c r="N89" s="257"/>
      <c r="O89" s="257"/>
      <c r="P89" s="257"/>
      <c r="Q89" s="257"/>
      <c r="R89" s="257"/>
      <c r="S89" s="257"/>
      <c r="T89" s="257"/>
      <c r="U89" s="257"/>
      <c r="V89" s="293"/>
      <c r="W89" s="253" t="s">
        <v>92</v>
      </c>
      <c r="X89" s="254"/>
      <c r="Y89" s="254"/>
      <c r="Z89" s="255"/>
      <c r="AA89" s="256" t="s">
        <v>97</v>
      </c>
      <c r="AB89" s="257"/>
      <c r="AC89" s="257"/>
      <c r="AD89" s="257"/>
      <c r="AE89" s="257"/>
      <c r="AF89" s="257"/>
      <c r="AG89" s="257"/>
      <c r="AH89" s="257"/>
      <c r="AI89" s="257"/>
      <c r="AJ89" s="257"/>
      <c r="AK89" s="293"/>
      <c r="AL89" s="253" t="s">
        <v>98</v>
      </c>
      <c r="AM89" s="254"/>
      <c r="AN89" s="254"/>
      <c r="AO89" s="254"/>
      <c r="AP89" s="255"/>
      <c r="AQ89" s="256"/>
      <c r="AR89" s="257"/>
      <c r="AS89" s="257"/>
      <c r="AT89" s="257"/>
      <c r="AU89" s="257"/>
      <c r="AV89" s="257"/>
      <c r="AW89" s="257"/>
      <c r="AX89" s="257"/>
      <c r="AY89" s="257"/>
      <c r="AZ89" s="258"/>
    </row>
    <row r="90" spans="1:57" s="23" customFormat="1" ht="15" customHeight="1">
      <c r="A90" s="283"/>
      <c r="B90" s="287"/>
      <c r="C90" s="288"/>
      <c r="D90" s="288"/>
      <c r="E90" s="288"/>
      <c r="F90" s="288"/>
      <c r="G90" s="288"/>
      <c r="H90" s="288"/>
      <c r="I90" s="288"/>
      <c r="J90" s="288"/>
      <c r="K90" s="289"/>
      <c r="L90" s="259" t="s">
        <v>99</v>
      </c>
      <c r="M90" s="260"/>
      <c r="N90" s="261"/>
      <c r="O90" s="265"/>
      <c r="P90" s="266"/>
      <c r="Q90" s="267"/>
      <c r="R90" s="271" t="s">
        <v>101</v>
      </c>
      <c r="S90" s="272"/>
      <c r="T90" s="273"/>
      <c r="U90" s="277"/>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9"/>
    </row>
    <row r="91" spans="1:57" s="23" customFormat="1" ht="15" customHeight="1">
      <c r="A91" s="283"/>
      <c r="B91" s="290"/>
      <c r="C91" s="291"/>
      <c r="D91" s="291"/>
      <c r="E91" s="291"/>
      <c r="F91" s="291"/>
      <c r="G91" s="291"/>
      <c r="H91" s="291"/>
      <c r="I91" s="291"/>
      <c r="J91" s="291"/>
      <c r="K91" s="292"/>
      <c r="L91" s="262"/>
      <c r="M91" s="263"/>
      <c r="N91" s="264"/>
      <c r="O91" s="268"/>
      <c r="P91" s="269"/>
      <c r="Q91" s="270"/>
      <c r="R91" s="274"/>
      <c r="S91" s="275"/>
      <c r="T91" s="276"/>
      <c r="U91" s="280"/>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2"/>
    </row>
    <row r="92" spans="1:57" s="23" customFormat="1" ht="15" customHeight="1">
      <c r="A92" s="25"/>
      <c r="C92" s="19"/>
      <c r="D92" s="19"/>
      <c r="E92" s="19"/>
      <c r="F92" s="19"/>
      <c r="G92" s="19"/>
      <c r="H92" s="19"/>
      <c r="I92" s="19"/>
      <c r="J92" s="19"/>
      <c r="K92" s="19"/>
      <c r="L92" s="19"/>
      <c r="M92" s="26"/>
      <c r="N92" s="26"/>
      <c r="O92" s="26"/>
      <c r="P92" s="27"/>
      <c r="Q92" s="27"/>
      <c r="R92" s="27"/>
      <c r="S92" s="14"/>
      <c r="T92" s="14"/>
      <c r="U92" s="14"/>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row>
    <row r="93" spans="1:57" s="23"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row>
    <row r="94" spans="1:57" s="23" customFormat="1" ht="1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row>
    <row r="95" spans="1:57" s="23" customFormat="1" ht="15" customHeight="1">
      <c r="A95" s="25"/>
      <c r="B95" s="222" t="s">
        <v>107</v>
      </c>
      <c r="C95" s="222"/>
      <c r="D95" s="222"/>
      <c r="E95" s="222"/>
      <c r="F95" s="222"/>
      <c r="G95" s="222"/>
      <c r="H95" s="222"/>
      <c r="I95" s="223"/>
      <c r="J95" s="212" t="s">
        <v>46</v>
      </c>
      <c r="K95" s="212"/>
      <c r="L95" s="212"/>
      <c r="M95" s="212"/>
      <c r="N95" s="212"/>
      <c r="O95" s="213">
        <f>SUM(AH98:AL107,U111:Y120)*$BC$15</f>
        <v>1345000</v>
      </c>
      <c r="P95" s="213"/>
      <c r="Q95" s="213"/>
      <c r="R95" s="213"/>
      <c r="S95" s="213"/>
      <c r="T95" s="213"/>
      <c r="U95" s="29"/>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row>
    <row r="96" spans="1:57" s="23" customFormat="1" ht="15" customHeight="1">
      <c r="A96" s="25"/>
      <c r="B96" s="25"/>
      <c r="C96" s="252" t="s">
        <v>108</v>
      </c>
      <c r="D96" s="252"/>
      <c r="E96" s="252"/>
      <c r="F96" s="252"/>
      <c r="G96" s="252"/>
      <c r="H96" s="252"/>
      <c r="I96" s="252"/>
      <c r="J96" s="252"/>
      <c r="K96" s="252"/>
      <c r="L96" s="252"/>
      <c r="M96" s="252"/>
      <c r="N96" s="252"/>
      <c r="O96" s="252"/>
      <c r="P96" s="252"/>
      <c r="Q96" s="252"/>
      <c r="R96" s="252"/>
      <c r="S96" s="252"/>
      <c r="T96" s="252"/>
      <c r="U96" s="252"/>
      <c r="V96" s="252"/>
      <c r="W96" s="252"/>
      <c r="X96" s="252"/>
      <c r="Y96" s="252"/>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row>
    <row r="97" spans="1:64" s="23" customFormat="1" ht="15" customHeight="1">
      <c r="A97" s="25"/>
      <c r="B97" s="104"/>
      <c r="C97" s="104"/>
      <c r="D97" s="104" t="s">
        <v>93</v>
      </c>
      <c r="E97" s="104"/>
      <c r="F97" s="104"/>
      <c r="G97" s="104"/>
      <c r="H97" s="104"/>
      <c r="I97" s="104"/>
      <c r="J97" s="104"/>
      <c r="K97" s="104"/>
      <c r="L97" s="104"/>
      <c r="M97" s="249" t="s">
        <v>109</v>
      </c>
      <c r="N97" s="250"/>
      <c r="O97" s="250"/>
      <c r="P97" s="250"/>
      <c r="Q97" s="250"/>
      <c r="R97" s="250"/>
      <c r="S97" s="250"/>
      <c r="T97" s="251"/>
      <c r="U97" s="249" t="s">
        <v>110</v>
      </c>
      <c r="V97" s="250"/>
      <c r="W97" s="250"/>
      <c r="X97" s="250"/>
      <c r="Y97" s="250"/>
      <c r="Z97" s="250"/>
      <c r="AA97" s="250"/>
      <c r="AB97" s="251"/>
      <c r="AC97" s="249" t="s">
        <v>75</v>
      </c>
      <c r="AD97" s="250"/>
      <c r="AE97" s="250"/>
      <c r="AF97" s="250"/>
      <c r="AG97" s="251"/>
      <c r="AH97" s="104" t="s">
        <v>111</v>
      </c>
      <c r="AI97" s="104"/>
      <c r="AJ97" s="104"/>
      <c r="AK97" s="104"/>
      <c r="AL97" s="104"/>
      <c r="AM97" s="132" t="s">
        <v>112</v>
      </c>
      <c r="AN97" s="133"/>
      <c r="AO97" s="133"/>
      <c r="AP97" s="133"/>
      <c r="AQ97" s="134"/>
      <c r="AR97" s="132" t="s">
        <v>113</v>
      </c>
      <c r="AS97" s="133"/>
      <c r="AT97" s="133"/>
      <c r="AU97" s="133"/>
      <c r="AV97" s="134"/>
      <c r="AW97" s="128" t="s">
        <v>114</v>
      </c>
      <c r="AX97" s="129"/>
      <c r="AY97" s="129"/>
      <c r="AZ97" s="129"/>
      <c r="BA97" s="130"/>
      <c r="BB97" s="128" t="s">
        <v>115</v>
      </c>
      <c r="BC97" s="129"/>
      <c r="BD97" s="129"/>
      <c r="BE97" s="129"/>
      <c r="BF97" s="130"/>
      <c r="BG97" s="25"/>
      <c r="BH97" s="25"/>
      <c r="BI97" s="25"/>
      <c r="BJ97" s="25"/>
      <c r="BK97" s="25"/>
      <c r="BL97" s="25"/>
    </row>
    <row r="98" spans="1:64" s="23" customFormat="1" ht="15" customHeight="1">
      <c r="A98" s="25"/>
      <c r="B98" s="214">
        <v>1</v>
      </c>
      <c r="C98" s="215"/>
      <c r="D98" s="105" t="s">
        <v>116</v>
      </c>
      <c r="E98" s="105"/>
      <c r="F98" s="105"/>
      <c r="G98" s="105"/>
      <c r="H98" s="105"/>
      <c r="I98" s="105"/>
      <c r="J98" s="105"/>
      <c r="K98" s="105"/>
      <c r="L98" s="105"/>
      <c r="M98" s="243" t="s">
        <v>117</v>
      </c>
      <c r="N98" s="244"/>
      <c r="O98" s="244"/>
      <c r="P98" s="244"/>
      <c r="Q98" s="244"/>
      <c r="R98" s="244"/>
      <c r="S98" s="244"/>
      <c r="T98" s="245"/>
      <c r="U98" s="243">
        <v>45716</v>
      </c>
      <c r="V98" s="244"/>
      <c r="W98" s="244"/>
      <c r="X98" s="244"/>
      <c r="Y98" s="244"/>
      <c r="Z98" s="244"/>
      <c r="AA98" s="244"/>
      <c r="AB98" s="245"/>
      <c r="AC98" s="246">
        <v>1</v>
      </c>
      <c r="AD98" s="247"/>
      <c r="AE98" s="247"/>
      <c r="AF98" s="247"/>
      <c r="AG98" s="248"/>
      <c r="AH98" s="233">
        <v>600000</v>
      </c>
      <c r="AI98" s="233"/>
      <c r="AJ98" s="233"/>
      <c r="AK98" s="233"/>
      <c r="AL98" s="233"/>
      <c r="AM98" s="235">
        <f>IF(D98="","",AH98*0.1)</f>
        <v>60000</v>
      </c>
      <c r="AN98" s="236"/>
      <c r="AO98" s="236"/>
      <c r="AP98" s="236"/>
      <c r="AQ98" s="237"/>
      <c r="AR98" s="235">
        <f>IF(D98="","",SUM(AH98:AQ98))</f>
        <v>660000</v>
      </c>
      <c r="AS98" s="236"/>
      <c r="AT98" s="236"/>
      <c r="AU98" s="236"/>
      <c r="AV98" s="237"/>
      <c r="AW98" s="238" t="s">
        <v>118</v>
      </c>
      <c r="AX98" s="239"/>
      <c r="AY98" s="239"/>
      <c r="AZ98" s="239"/>
      <c r="BA98" s="240"/>
      <c r="BB98" s="238" t="s">
        <v>119</v>
      </c>
      <c r="BC98" s="239"/>
      <c r="BD98" s="239"/>
      <c r="BE98" s="239"/>
      <c r="BF98" s="240"/>
      <c r="BG98" s="25"/>
      <c r="BH98" s="25"/>
      <c r="BI98" s="25"/>
      <c r="BJ98" s="25"/>
      <c r="BK98" s="25"/>
      <c r="BL98" s="25"/>
    </row>
    <row r="99" spans="1:64" s="23" customFormat="1" ht="15" customHeight="1">
      <c r="A99" s="25"/>
      <c r="B99" s="214">
        <v>2</v>
      </c>
      <c r="C99" s="215"/>
      <c r="D99" s="105" t="s">
        <v>120</v>
      </c>
      <c r="E99" s="105"/>
      <c r="F99" s="105"/>
      <c r="G99" s="105"/>
      <c r="H99" s="105"/>
      <c r="I99" s="105"/>
      <c r="J99" s="105"/>
      <c r="K99" s="105"/>
      <c r="L99" s="105"/>
      <c r="M99" s="243" t="s">
        <v>121</v>
      </c>
      <c r="N99" s="244"/>
      <c r="O99" s="244"/>
      <c r="P99" s="244"/>
      <c r="Q99" s="244"/>
      <c r="R99" s="244"/>
      <c r="S99" s="244"/>
      <c r="T99" s="245"/>
      <c r="U99" s="243">
        <v>45688</v>
      </c>
      <c r="V99" s="244"/>
      <c r="W99" s="244"/>
      <c r="X99" s="244"/>
      <c r="Y99" s="244">
        <v>45322</v>
      </c>
      <c r="Z99" s="244"/>
      <c r="AA99" s="244"/>
      <c r="AB99" s="245"/>
      <c r="AC99" s="246">
        <v>1</v>
      </c>
      <c r="AD99" s="247"/>
      <c r="AE99" s="247"/>
      <c r="AF99" s="247"/>
      <c r="AG99" s="248"/>
      <c r="AH99" s="233">
        <v>190000</v>
      </c>
      <c r="AI99" s="233"/>
      <c r="AJ99" s="233"/>
      <c r="AK99" s="233"/>
      <c r="AL99" s="233"/>
      <c r="AM99" s="235">
        <f t="shared" ref="AM99:AM107" si="24">IF(D99="","",AH99*0.1)</f>
        <v>19000</v>
      </c>
      <c r="AN99" s="236"/>
      <c r="AO99" s="236"/>
      <c r="AP99" s="236"/>
      <c r="AQ99" s="237"/>
      <c r="AR99" s="235">
        <f t="shared" ref="AR99:AR107" si="25">IF(D99="","",SUM(AH99:AQ99))</f>
        <v>209000</v>
      </c>
      <c r="AS99" s="236"/>
      <c r="AT99" s="236"/>
      <c r="AU99" s="236"/>
      <c r="AV99" s="237"/>
      <c r="AW99" s="238" t="s">
        <v>118</v>
      </c>
      <c r="AX99" s="239"/>
      <c r="AY99" s="239"/>
      <c r="AZ99" s="239"/>
      <c r="BA99" s="240"/>
      <c r="BB99" s="238" t="s">
        <v>122</v>
      </c>
      <c r="BC99" s="239"/>
      <c r="BD99" s="239"/>
      <c r="BE99" s="239"/>
      <c r="BF99" s="240"/>
      <c r="BG99" s="25"/>
      <c r="BH99" s="25"/>
      <c r="BI99" s="25"/>
      <c r="BJ99" s="25"/>
      <c r="BK99" s="25"/>
      <c r="BL99" s="25"/>
    </row>
    <row r="100" spans="1:64" s="23" customFormat="1" ht="15" customHeight="1">
      <c r="A100" s="25"/>
      <c r="B100" s="214">
        <v>3</v>
      </c>
      <c r="C100" s="215"/>
      <c r="D100" s="105" t="s">
        <v>123</v>
      </c>
      <c r="E100" s="105"/>
      <c r="F100" s="105"/>
      <c r="G100" s="105"/>
      <c r="H100" s="105"/>
      <c r="I100" s="105"/>
      <c r="J100" s="105"/>
      <c r="K100" s="105"/>
      <c r="L100" s="105"/>
      <c r="M100" s="243" t="s">
        <v>124</v>
      </c>
      <c r="N100" s="244"/>
      <c r="O100" s="244"/>
      <c r="P100" s="244"/>
      <c r="Q100" s="244"/>
      <c r="R100" s="244"/>
      <c r="S100" s="244"/>
      <c r="T100" s="245"/>
      <c r="U100" s="243">
        <v>45716</v>
      </c>
      <c r="V100" s="244"/>
      <c r="W100" s="244"/>
      <c r="X100" s="244"/>
      <c r="Y100" s="244">
        <v>45350</v>
      </c>
      <c r="Z100" s="244"/>
      <c r="AA100" s="244"/>
      <c r="AB100" s="245"/>
      <c r="AC100" s="246">
        <v>1</v>
      </c>
      <c r="AD100" s="247"/>
      <c r="AE100" s="247"/>
      <c r="AF100" s="247"/>
      <c r="AG100" s="248"/>
      <c r="AH100" s="233">
        <v>100000</v>
      </c>
      <c r="AI100" s="233"/>
      <c r="AJ100" s="233"/>
      <c r="AK100" s="233"/>
      <c r="AL100" s="233"/>
      <c r="AM100" s="235">
        <f t="shared" si="24"/>
        <v>10000</v>
      </c>
      <c r="AN100" s="236"/>
      <c r="AO100" s="236"/>
      <c r="AP100" s="236"/>
      <c r="AQ100" s="237"/>
      <c r="AR100" s="235">
        <f t="shared" si="25"/>
        <v>110000</v>
      </c>
      <c r="AS100" s="236"/>
      <c r="AT100" s="236"/>
      <c r="AU100" s="236"/>
      <c r="AV100" s="237"/>
      <c r="AW100" s="238" t="s">
        <v>118</v>
      </c>
      <c r="AX100" s="239"/>
      <c r="AY100" s="239"/>
      <c r="AZ100" s="239"/>
      <c r="BA100" s="240"/>
      <c r="BB100" s="238" t="s">
        <v>122</v>
      </c>
      <c r="BC100" s="239"/>
      <c r="BD100" s="239"/>
      <c r="BE100" s="239"/>
      <c r="BF100" s="240"/>
      <c r="BG100" s="25"/>
      <c r="BH100" s="25"/>
      <c r="BI100" s="25"/>
      <c r="BJ100" s="25"/>
      <c r="BK100" s="25"/>
      <c r="BL100" s="25"/>
    </row>
    <row r="101" spans="1:64" s="23" customFormat="1" ht="15" customHeight="1">
      <c r="A101" s="25"/>
      <c r="B101" s="214">
        <v>4</v>
      </c>
      <c r="C101" s="215"/>
      <c r="D101" s="105"/>
      <c r="E101" s="105"/>
      <c r="F101" s="105"/>
      <c r="G101" s="105"/>
      <c r="H101" s="105"/>
      <c r="I101" s="105"/>
      <c r="J101" s="105"/>
      <c r="K101" s="105"/>
      <c r="L101" s="105"/>
      <c r="M101" s="243"/>
      <c r="N101" s="244"/>
      <c r="O101" s="244"/>
      <c r="P101" s="244"/>
      <c r="Q101" s="244"/>
      <c r="R101" s="244"/>
      <c r="S101" s="244"/>
      <c r="T101" s="245"/>
      <c r="U101" s="243"/>
      <c r="V101" s="244"/>
      <c r="W101" s="244"/>
      <c r="X101" s="244"/>
      <c r="Y101" s="244"/>
      <c r="Z101" s="244"/>
      <c r="AA101" s="244"/>
      <c r="AB101" s="245"/>
      <c r="AC101" s="246"/>
      <c r="AD101" s="247"/>
      <c r="AE101" s="247"/>
      <c r="AF101" s="247"/>
      <c r="AG101" s="248"/>
      <c r="AH101" s="233"/>
      <c r="AI101" s="233"/>
      <c r="AJ101" s="233"/>
      <c r="AK101" s="233"/>
      <c r="AL101" s="233"/>
      <c r="AM101" s="235" t="str">
        <f t="shared" si="24"/>
        <v/>
      </c>
      <c r="AN101" s="236"/>
      <c r="AO101" s="236"/>
      <c r="AP101" s="236"/>
      <c r="AQ101" s="237"/>
      <c r="AR101" s="235" t="str">
        <f t="shared" si="25"/>
        <v/>
      </c>
      <c r="AS101" s="236"/>
      <c r="AT101" s="236"/>
      <c r="AU101" s="236"/>
      <c r="AV101" s="237"/>
      <c r="AW101" s="238"/>
      <c r="AX101" s="239"/>
      <c r="AY101" s="239"/>
      <c r="AZ101" s="239"/>
      <c r="BA101" s="240"/>
      <c r="BB101" s="238"/>
      <c r="BC101" s="239"/>
      <c r="BD101" s="239"/>
      <c r="BE101" s="239"/>
      <c r="BF101" s="240"/>
      <c r="BG101" s="25"/>
      <c r="BH101" s="25"/>
      <c r="BI101" s="25"/>
      <c r="BJ101" s="25"/>
      <c r="BK101" s="25"/>
      <c r="BL101" s="25"/>
    </row>
    <row r="102" spans="1:64" s="23" customFormat="1" ht="15" customHeight="1">
      <c r="A102" s="25"/>
      <c r="B102" s="214">
        <v>5</v>
      </c>
      <c r="C102" s="215"/>
      <c r="D102" s="105"/>
      <c r="E102" s="105"/>
      <c r="F102" s="105"/>
      <c r="G102" s="105"/>
      <c r="H102" s="105"/>
      <c r="I102" s="105"/>
      <c r="J102" s="105"/>
      <c r="K102" s="105"/>
      <c r="L102" s="105"/>
      <c r="M102" s="243"/>
      <c r="N102" s="244"/>
      <c r="O102" s="244"/>
      <c r="P102" s="244"/>
      <c r="Q102" s="244"/>
      <c r="R102" s="244"/>
      <c r="S102" s="244"/>
      <c r="T102" s="245"/>
      <c r="U102" s="243"/>
      <c r="V102" s="244"/>
      <c r="W102" s="244"/>
      <c r="X102" s="244"/>
      <c r="Y102" s="244"/>
      <c r="Z102" s="244"/>
      <c r="AA102" s="244"/>
      <c r="AB102" s="245"/>
      <c r="AC102" s="246"/>
      <c r="AD102" s="247"/>
      <c r="AE102" s="247"/>
      <c r="AF102" s="247"/>
      <c r="AG102" s="248"/>
      <c r="AH102" s="233"/>
      <c r="AI102" s="233"/>
      <c r="AJ102" s="233"/>
      <c r="AK102" s="233"/>
      <c r="AL102" s="233"/>
      <c r="AM102" s="235" t="str">
        <f t="shared" si="24"/>
        <v/>
      </c>
      <c r="AN102" s="236"/>
      <c r="AO102" s="236"/>
      <c r="AP102" s="236"/>
      <c r="AQ102" s="237"/>
      <c r="AR102" s="235" t="str">
        <f t="shared" si="25"/>
        <v/>
      </c>
      <c r="AS102" s="236"/>
      <c r="AT102" s="236"/>
      <c r="AU102" s="236"/>
      <c r="AV102" s="237"/>
      <c r="AW102" s="238"/>
      <c r="AX102" s="239"/>
      <c r="AY102" s="239"/>
      <c r="AZ102" s="239"/>
      <c r="BA102" s="240"/>
      <c r="BB102" s="238"/>
      <c r="BC102" s="239"/>
      <c r="BD102" s="239"/>
      <c r="BE102" s="239"/>
      <c r="BF102" s="240"/>
      <c r="BG102" s="25"/>
      <c r="BH102" s="25"/>
      <c r="BI102" s="25"/>
      <c r="BJ102" s="25"/>
      <c r="BK102" s="25"/>
      <c r="BL102" s="25"/>
    </row>
    <row r="103" spans="1:64" s="23" customFormat="1" ht="15" customHeight="1">
      <c r="A103" s="25"/>
      <c r="B103" s="214">
        <v>6</v>
      </c>
      <c r="C103" s="215"/>
      <c r="D103" s="105"/>
      <c r="E103" s="105"/>
      <c r="F103" s="105"/>
      <c r="G103" s="105"/>
      <c r="H103" s="105"/>
      <c r="I103" s="105"/>
      <c r="J103" s="105"/>
      <c r="K103" s="105"/>
      <c r="L103" s="105"/>
      <c r="M103" s="243"/>
      <c r="N103" s="244"/>
      <c r="O103" s="244"/>
      <c r="P103" s="244"/>
      <c r="Q103" s="244"/>
      <c r="R103" s="244"/>
      <c r="S103" s="244"/>
      <c r="T103" s="245"/>
      <c r="U103" s="243"/>
      <c r="V103" s="244"/>
      <c r="W103" s="244"/>
      <c r="X103" s="244"/>
      <c r="Y103" s="244"/>
      <c r="Z103" s="244"/>
      <c r="AA103" s="244"/>
      <c r="AB103" s="245"/>
      <c r="AC103" s="246"/>
      <c r="AD103" s="247"/>
      <c r="AE103" s="247"/>
      <c r="AF103" s="247"/>
      <c r="AG103" s="248"/>
      <c r="AH103" s="233"/>
      <c r="AI103" s="233"/>
      <c r="AJ103" s="233"/>
      <c r="AK103" s="233"/>
      <c r="AL103" s="233"/>
      <c r="AM103" s="235" t="str">
        <f t="shared" si="24"/>
        <v/>
      </c>
      <c r="AN103" s="236"/>
      <c r="AO103" s="236"/>
      <c r="AP103" s="236"/>
      <c r="AQ103" s="237"/>
      <c r="AR103" s="235" t="str">
        <f t="shared" si="25"/>
        <v/>
      </c>
      <c r="AS103" s="236"/>
      <c r="AT103" s="236"/>
      <c r="AU103" s="236"/>
      <c r="AV103" s="237"/>
      <c r="AW103" s="238"/>
      <c r="AX103" s="239"/>
      <c r="AY103" s="239"/>
      <c r="AZ103" s="239"/>
      <c r="BA103" s="240"/>
      <c r="BB103" s="238"/>
      <c r="BC103" s="239"/>
      <c r="BD103" s="239"/>
      <c r="BE103" s="239"/>
      <c r="BF103" s="240"/>
      <c r="BG103" s="25"/>
      <c r="BH103" s="25"/>
      <c r="BI103" s="25"/>
      <c r="BJ103" s="25"/>
      <c r="BK103" s="25"/>
      <c r="BL103" s="25"/>
    </row>
    <row r="104" spans="1:64" s="23" customFormat="1" ht="15" customHeight="1">
      <c r="A104" s="25"/>
      <c r="B104" s="214">
        <v>7</v>
      </c>
      <c r="C104" s="215"/>
      <c r="D104" s="105"/>
      <c r="E104" s="105"/>
      <c r="F104" s="105"/>
      <c r="G104" s="105"/>
      <c r="H104" s="105"/>
      <c r="I104" s="105"/>
      <c r="J104" s="105"/>
      <c r="K104" s="105"/>
      <c r="L104" s="105"/>
      <c r="M104" s="243"/>
      <c r="N104" s="244"/>
      <c r="O104" s="244"/>
      <c r="P104" s="244"/>
      <c r="Q104" s="244"/>
      <c r="R104" s="244"/>
      <c r="S104" s="244"/>
      <c r="T104" s="245"/>
      <c r="U104" s="243"/>
      <c r="V104" s="244"/>
      <c r="W104" s="244"/>
      <c r="X104" s="244"/>
      <c r="Y104" s="244"/>
      <c r="Z104" s="244"/>
      <c r="AA104" s="244"/>
      <c r="AB104" s="245"/>
      <c r="AC104" s="246"/>
      <c r="AD104" s="247"/>
      <c r="AE104" s="247"/>
      <c r="AF104" s="247"/>
      <c r="AG104" s="248"/>
      <c r="AH104" s="233"/>
      <c r="AI104" s="233"/>
      <c r="AJ104" s="233"/>
      <c r="AK104" s="233"/>
      <c r="AL104" s="233"/>
      <c r="AM104" s="235" t="str">
        <f t="shared" si="24"/>
        <v/>
      </c>
      <c r="AN104" s="236"/>
      <c r="AO104" s="236"/>
      <c r="AP104" s="236"/>
      <c r="AQ104" s="237"/>
      <c r="AR104" s="235" t="str">
        <f t="shared" si="25"/>
        <v/>
      </c>
      <c r="AS104" s="236"/>
      <c r="AT104" s="236"/>
      <c r="AU104" s="236"/>
      <c r="AV104" s="237"/>
      <c r="AW104" s="238"/>
      <c r="AX104" s="239"/>
      <c r="AY104" s="239"/>
      <c r="AZ104" s="239"/>
      <c r="BA104" s="240"/>
      <c r="BB104" s="238"/>
      <c r="BC104" s="239"/>
      <c r="BD104" s="239"/>
      <c r="BE104" s="239"/>
      <c r="BF104" s="240"/>
      <c r="BG104" s="25"/>
      <c r="BH104" s="25"/>
      <c r="BI104" s="25"/>
      <c r="BJ104" s="25"/>
      <c r="BK104" s="25"/>
      <c r="BL104" s="25"/>
    </row>
    <row r="105" spans="1:64" s="23" customFormat="1" ht="15" customHeight="1">
      <c r="A105" s="25"/>
      <c r="B105" s="214">
        <v>8</v>
      </c>
      <c r="C105" s="215"/>
      <c r="D105" s="105"/>
      <c r="E105" s="105"/>
      <c r="F105" s="105"/>
      <c r="G105" s="105"/>
      <c r="H105" s="105"/>
      <c r="I105" s="105"/>
      <c r="J105" s="105"/>
      <c r="K105" s="105"/>
      <c r="L105" s="105"/>
      <c r="M105" s="243"/>
      <c r="N105" s="244"/>
      <c r="O105" s="244"/>
      <c r="P105" s="244"/>
      <c r="Q105" s="244"/>
      <c r="R105" s="244"/>
      <c r="S105" s="244"/>
      <c r="T105" s="245"/>
      <c r="U105" s="243"/>
      <c r="V105" s="244"/>
      <c r="W105" s="244"/>
      <c r="X105" s="244"/>
      <c r="Y105" s="244"/>
      <c r="Z105" s="244"/>
      <c r="AA105" s="244"/>
      <c r="AB105" s="245"/>
      <c r="AC105" s="246"/>
      <c r="AD105" s="247"/>
      <c r="AE105" s="247"/>
      <c r="AF105" s="247"/>
      <c r="AG105" s="248"/>
      <c r="AH105" s="233"/>
      <c r="AI105" s="233"/>
      <c r="AJ105" s="233"/>
      <c r="AK105" s="233"/>
      <c r="AL105" s="233"/>
      <c r="AM105" s="235" t="str">
        <f t="shared" si="24"/>
        <v/>
      </c>
      <c r="AN105" s="236"/>
      <c r="AO105" s="236"/>
      <c r="AP105" s="236"/>
      <c r="AQ105" s="237"/>
      <c r="AR105" s="235" t="str">
        <f t="shared" si="25"/>
        <v/>
      </c>
      <c r="AS105" s="236"/>
      <c r="AT105" s="236"/>
      <c r="AU105" s="236"/>
      <c r="AV105" s="237"/>
      <c r="AW105" s="238"/>
      <c r="AX105" s="239"/>
      <c r="AY105" s="239"/>
      <c r="AZ105" s="239"/>
      <c r="BA105" s="240"/>
      <c r="BB105" s="238"/>
      <c r="BC105" s="239"/>
      <c r="BD105" s="239"/>
      <c r="BE105" s="239"/>
      <c r="BF105" s="240"/>
      <c r="BG105" s="25"/>
      <c r="BH105" s="25"/>
      <c r="BI105" s="25"/>
      <c r="BJ105" s="25"/>
      <c r="BK105" s="25"/>
      <c r="BL105" s="25"/>
    </row>
    <row r="106" spans="1:64" s="23" customFormat="1" ht="15" customHeight="1">
      <c r="A106" s="25"/>
      <c r="B106" s="214">
        <v>9</v>
      </c>
      <c r="C106" s="215"/>
      <c r="D106" s="105"/>
      <c r="E106" s="105"/>
      <c r="F106" s="105"/>
      <c r="G106" s="105"/>
      <c r="H106" s="105"/>
      <c r="I106" s="105"/>
      <c r="J106" s="105"/>
      <c r="K106" s="105"/>
      <c r="L106" s="105"/>
      <c r="M106" s="243"/>
      <c r="N106" s="244"/>
      <c r="O106" s="244"/>
      <c r="P106" s="244"/>
      <c r="Q106" s="244"/>
      <c r="R106" s="244"/>
      <c r="S106" s="244"/>
      <c r="T106" s="245"/>
      <c r="U106" s="243"/>
      <c r="V106" s="244"/>
      <c r="W106" s="244"/>
      <c r="X106" s="244"/>
      <c r="Y106" s="244"/>
      <c r="Z106" s="244"/>
      <c r="AA106" s="244"/>
      <c r="AB106" s="245"/>
      <c r="AC106" s="246"/>
      <c r="AD106" s="247"/>
      <c r="AE106" s="247"/>
      <c r="AF106" s="247"/>
      <c r="AG106" s="248"/>
      <c r="AH106" s="233"/>
      <c r="AI106" s="233"/>
      <c r="AJ106" s="233"/>
      <c r="AK106" s="233"/>
      <c r="AL106" s="233"/>
      <c r="AM106" s="235" t="str">
        <f t="shared" si="24"/>
        <v/>
      </c>
      <c r="AN106" s="236"/>
      <c r="AO106" s="236"/>
      <c r="AP106" s="236"/>
      <c r="AQ106" s="237"/>
      <c r="AR106" s="235" t="str">
        <f t="shared" si="25"/>
        <v/>
      </c>
      <c r="AS106" s="236"/>
      <c r="AT106" s="236"/>
      <c r="AU106" s="236"/>
      <c r="AV106" s="237"/>
      <c r="AW106" s="238"/>
      <c r="AX106" s="239"/>
      <c r="AY106" s="239"/>
      <c r="AZ106" s="239"/>
      <c r="BA106" s="240"/>
      <c r="BB106" s="238"/>
      <c r="BC106" s="239"/>
      <c r="BD106" s="239"/>
      <c r="BE106" s="239"/>
      <c r="BF106" s="240"/>
      <c r="BG106" s="25"/>
      <c r="BH106" s="25"/>
      <c r="BI106" s="25"/>
      <c r="BJ106" s="25"/>
      <c r="BK106" s="25"/>
      <c r="BL106" s="25"/>
    </row>
    <row r="107" spans="1:64" s="23" customFormat="1" ht="15" customHeight="1">
      <c r="A107" s="25"/>
      <c r="B107" s="214">
        <v>10</v>
      </c>
      <c r="C107" s="215"/>
      <c r="D107" s="105"/>
      <c r="E107" s="105"/>
      <c r="F107" s="105"/>
      <c r="G107" s="105"/>
      <c r="H107" s="105"/>
      <c r="I107" s="105"/>
      <c r="J107" s="105"/>
      <c r="K107" s="105"/>
      <c r="L107" s="105"/>
      <c r="M107" s="243"/>
      <c r="N107" s="244"/>
      <c r="O107" s="244"/>
      <c r="P107" s="244"/>
      <c r="Q107" s="244"/>
      <c r="R107" s="244"/>
      <c r="S107" s="244"/>
      <c r="T107" s="245"/>
      <c r="U107" s="243"/>
      <c r="V107" s="244"/>
      <c r="W107" s="244"/>
      <c r="X107" s="244"/>
      <c r="Y107" s="244"/>
      <c r="Z107" s="244"/>
      <c r="AA107" s="244"/>
      <c r="AB107" s="245"/>
      <c r="AC107" s="246"/>
      <c r="AD107" s="247"/>
      <c r="AE107" s="247"/>
      <c r="AF107" s="247"/>
      <c r="AG107" s="248"/>
      <c r="AH107" s="233"/>
      <c r="AI107" s="233"/>
      <c r="AJ107" s="233"/>
      <c r="AK107" s="233"/>
      <c r="AL107" s="233"/>
      <c r="AM107" s="235" t="str">
        <f t="shared" si="24"/>
        <v/>
      </c>
      <c r="AN107" s="236"/>
      <c r="AO107" s="236"/>
      <c r="AP107" s="236"/>
      <c r="AQ107" s="237"/>
      <c r="AR107" s="235" t="str">
        <f t="shared" si="25"/>
        <v/>
      </c>
      <c r="AS107" s="236"/>
      <c r="AT107" s="236"/>
      <c r="AU107" s="236"/>
      <c r="AV107" s="237"/>
      <c r="AW107" s="238"/>
      <c r="AX107" s="239"/>
      <c r="AY107" s="239"/>
      <c r="AZ107" s="239"/>
      <c r="BA107" s="240"/>
      <c r="BB107" s="238"/>
      <c r="BC107" s="239"/>
      <c r="BD107" s="239"/>
      <c r="BE107" s="239"/>
      <c r="BF107" s="240"/>
      <c r="BG107" s="25"/>
      <c r="BH107" s="25"/>
      <c r="BI107" s="25"/>
      <c r="BJ107" s="25"/>
      <c r="BK107" s="25"/>
      <c r="BL107" s="25"/>
    </row>
    <row r="108" spans="1:64" s="23" customFormat="1" ht="1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row>
    <row r="109" spans="1:64">
      <c r="B109" s="1"/>
      <c r="C109" s="241" t="s">
        <v>125</v>
      </c>
      <c r="D109" s="222"/>
      <c r="E109" s="222"/>
      <c r="F109" s="222"/>
      <c r="G109" s="222"/>
      <c r="H109" s="222"/>
      <c r="I109" s="222"/>
      <c r="J109" s="222"/>
      <c r="K109" s="222"/>
      <c r="L109" s="222"/>
      <c r="M109" s="222"/>
      <c r="N109" s="222"/>
      <c r="O109" s="222"/>
      <c r="P109" s="222"/>
      <c r="Q109" s="30"/>
      <c r="R109" s="30"/>
      <c r="S109" s="30"/>
      <c r="T109" s="30"/>
      <c r="U109" s="31"/>
      <c r="V109" s="31"/>
      <c r="W109" s="31"/>
      <c r="X109" s="31"/>
      <c r="Y109" s="31"/>
      <c r="AN109" s="3"/>
      <c r="AO109" s="3"/>
      <c r="AP109" s="3"/>
      <c r="AQ109" s="3"/>
      <c r="AR109" s="3"/>
      <c r="AS109" s="3"/>
      <c r="AT109" s="32"/>
      <c r="AU109" s="33"/>
      <c r="AV109" s="33"/>
      <c r="AW109" s="33"/>
      <c r="AX109" s="34"/>
      <c r="AY109" s="34"/>
      <c r="AZ109" s="34"/>
      <c r="BA109" s="34"/>
      <c r="BB109" s="34"/>
      <c r="BC109" s="34"/>
    </row>
    <row r="110" spans="1:64">
      <c r="B110" s="104"/>
      <c r="C110" s="104"/>
      <c r="D110" s="104" t="s">
        <v>126</v>
      </c>
      <c r="E110" s="104"/>
      <c r="F110" s="104"/>
      <c r="G110" s="104"/>
      <c r="H110" s="104"/>
      <c r="I110" s="104" t="s">
        <v>127</v>
      </c>
      <c r="J110" s="104"/>
      <c r="K110" s="104"/>
      <c r="L110" s="104"/>
      <c r="M110" s="104" t="s">
        <v>128</v>
      </c>
      <c r="N110" s="104"/>
      <c r="O110" s="104"/>
      <c r="P110" s="104"/>
      <c r="Q110" s="104"/>
      <c r="R110" s="104"/>
      <c r="S110" s="104"/>
      <c r="T110" s="104"/>
      <c r="U110" s="242" t="s">
        <v>129</v>
      </c>
      <c r="V110" s="242"/>
      <c r="W110" s="242"/>
      <c r="X110" s="242"/>
      <c r="Y110" s="242"/>
      <c r="Z110" s="104" t="s">
        <v>112</v>
      </c>
      <c r="AA110" s="104"/>
      <c r="AB110" s="104"/>
      <c r="AC110" s="104"/>
      <c r="AD110" s="104"/>
      <c r="AE110" s="104" t="s">
        <v>113</v>
      </c>
      <c r="AF110" s="104"/>
      <c r="AG110" s="104"/>
      <c r="AH110" s="104"/>
      <c r="AI110" s="104"/>
      <c r="AJ110" s="104" t="s">
        <v>130</v>
      </c>
      <c r="AK110" s="104"/>
      <c r="AL110" s="104"/>
      <c r="AM110" s="104"/>
      <c r="AN110" s="104"/>
      <c r="AO110" s="104"/>
      <c r="AP110" s="104"/>
      <c r="AQ110" s="104"/>
      <c r="AW110" s="234"/>
      <c r="AX110" s="234"/>
      <c r="AY110" s="34"/>
      <c r="AZ110" s="34"/>
      <c r="BA110" s="34"/>
      <c r="BB110" s="34"/>
      <c r="BC110" s="34"/>
    </row>
    <row r="111" spans="1:64">
      <c r="B111" s="231">
        <v>1</v>
      </c>
      <c r="C111" s="231"/>
      <c r="D111" s="226" t="s">
        <v>131</v>
      </c>
      <c r="E111" s="226"/>
      <c r="F111" s="226"/>
      <c r="G111" s="226"/>
      <c r="H111" s="226"/>
      <c r="I111" s="226" t="s">
        <v>132</v>
      </c>
      <c r="J111" s="226"/>
      <c r="K111" s="226"/>
      <c r="L111" s="226"/>
      <c r="M111" s="232">
        <v>45658</v>
      </c>
      <c r="N111" s="232"/>
      <c r="O111" s="232"/>
      <c r="P111" s="232"/>
      <c r="Q111" s="232"/>
      <c r="R111" s="232"/>
      <c r="S111" s="232"/>
      <c r="T111" s="232"/>
      <c r="U111" s="233">
        <v>750000</v>
      </c>
      <c r="V111" s="233"/>
      <c r="W111" s="233"/>
      <c r="X111" s="233"/>
      <c r="Y111" s="233"/>
      <c r="Z111" s="230">
        <f>IF(D111="","",U111*0.1)</f>
        <v>75000</v>
      </c>
      <c r="AA111" s="230"/>
      <c r="AB111" s="230"/>
      <c r="AC111" s="230"/>
      <c r="AD111" s="230"/>
      <c r="AE111" s="230">
        <f t="shared" ref="AE111:AE114" si="26">IF(U111="","",SUM(U111:AD111))</f>
        <v>825000</v>
      </c>
      <c r="AF111" s="230"/>
      <c r="AG111" s="230"/>
      <c r="AH111" s="230"/>
      <c r="AI111" s="230"/>
      <c r="AJ111" s="226" t="s">
        <v>118</v>
      </c>
      <c r="AK111" s="226"/>
      <c r="AL111" s="226"/>
      <c r="AM111" s="226"/>
      <c r="AN111" s="226"/>
      <c r="AO111" s="226"/>
      <c r="AP111" s="226"/>
      <c r="AQ111" s="226"/>
      <c r="AR111" s="34"/>
      <c r="AS111" s="34"/>
      <c r="AW111" s="227"/>
      <c r="AX111" s="227"/>
      <c r="AY111" s="34"/>
      <c r="AZ111" s="34"/>
      <c r="BA111" s="34"/>
      <c r="BB111" s="34"/>
      <c r="BC111" s="34"/>
    </row>
    <row r="112" spans="1:64">
      <c r="B112" s="231">
        <v>2</v>
      </c>
      <c r="C112" s="231"/>
      <c r="D112" s="226" t="s">
        <v>133</v>
      </c>
      <c r="E112" s="226"/>
      <c r="F112" s="226"/>
      <c r="G112" s="226"/>
      <c r="H112" s="226"/>
      <c r="I112" s="226" t="s">
        <v>134</v>
      </c>
      <c r="J112" s="226"/>
      <c r="K112" s="226"/>
      <c r="L112" s="226"/>
      <c r="M112" s="232">
        <v>45658</v>
      </c>
      <c r="N112" s="232"/>
      <c r="O112" s="232"/>
      <c r="P112" s="232"/>
      <c r="Q112" s="232"/>
      <c r="R112" s="232"/>
      <c r="S112" s="232"/>
      <c r="T112" s="232"/>
      <c r="U112" s="233">
        <v>300000</v>
      </c>
      <c r="V112" s="233"/>
      <c r="W112" s="233"/>
      <c r="X112" s="233"/>
      <c r="Y112" s="233"/>
      <c r="Z112" s="230">
        <f t="shared" ref="Z112:Z114" si="27">IF(D112="","",U112*0.1)</f>
        <v>30000</v>
      </c>
      <c r="AA112" s="230"/>
      <c r="AB112" s="230"/>
      <c r="AC112" s="230"/>
      <c r="AD112" s="230"/>
      <c r="AE112" s="230">
        <f t="shared" si="26"/>
        <v>330000</v>
      </c>
      <c r="AF112" s="230"/>
      <c r="AG112" s="230"/>
      <c r="AH112" s="230"/>
      <c r="AI112" s="230"/>
      <c r="AJ112" s="226" t="s">
        <v>118</v>
      </c>
      <c r="AK112" s="226"/>
      <c r="AL112" s="226"/>
      <c r="AM112" s="226"/>
      <c r="AN112" s="226"/>
      <c r="AO112" s="226"/>
      <c r="AP112" s="226"/>
      <c r="AQ112" s="226"/>
      <c r="AR112" s="34"/>
      <c r="AS112" s="34"/>
      <c r="AW112" s="227"/>
      <c r="AX112" s="227"/>
      <c r="AY112" s="34"/>
      <c r="AZ112" s="34"/>
      <c r="BA112" s="34"/>
      <c r="BB112" s="34"/>
      <c r="BC112" s="34"/>
    </row>
    <row r="113" spans="1:57">
      <c r="B113" s="231">
        <v>3</v>
      </c>
      <c r="C113" s="231"/>
      <c r="D113" s="226" t="s">
        <v>135</v>
      </c>
      <c r="E113" s="226"/>
      <c r="F113" s="226"/>
      <c r="G113" s="226"/>
      <c r="H113" s="226"/>
      <c r="I113" s="226" t="s">
        <v>132</v>
      </c>
      <c r="J113" s="226"/>
      <c r="K113" s="226"/>
      <c r="L113" s="226"/>
      <c r="M113" s="232">
        <v>45689</v>
      </c>
      <c r="N113" s="232"/>
      <c r="O113" s="232"/>
      <c r="P113" s="232"/>
      <c r="Q113" s="232"/>
      <c r="R113" s="232"/>
      <c r="S113" s="232"/>
      <c r="T113" s="232"/>
      <c r="U113" s="233">
        <v>750000</v>
      </c>
      <c r="V113" s="233"/>
      <c r="W113" s="233"/>
      <c r="X113" s="233"/>
      <c r="Y113" s="233"/>
      <c r="Z113" s="230">
        <f t="shared" si="27"/>
        <v>75000</v>
      </c>
      <c r="AA113" s="230"/>
      <c r="AB113" s="230"/>
      <c r="AC113" s="230"/>
      <c r="AD113" s="230"/>
      <c r="AE113" s="230">
        <f t="shared" si="26"/>
        <v>825000</v>
      </c>
      <c r="AF113" s="230"/>
      <c r="AG113" s="230"/>
      <c r="AH113" s="230"/>
      <c r="AI113" s="230"/>
      <c r="AJ113" s="226" t="s">
        <v>118</v>
      </c>
      <c r="AK113" s="226"/>
      <c r="AL113" s="226"/>
      <c r="AM113" s="226"/>
      <c r="AN113" s="226"/>
      <c r="AO113" s="226"/>
      <c r="AP113" s="226"/>
      <c r="AQ113" s="226"/>
      <c r="AR113" s="34"/>
      <c r="AS113" s="34"/>
      <c r="AW113" s="227"/>
      <c r="AX113" s="227"/>
      <c r="AY113" s="34"/>
      <c r="AZ113" s="34"/>
      <c r="BA113" s="34"/>
      <c r="BB113" s="34"/>
      <c r="BC113" s="34"/>
    </row>
    <row r="114" spans="1:57">
      <c r="B114" s="231">
        <v>4</v>
      </c>
      <c r="C114" s="231"/>
      <c r="D114" s="226"/>
      <c r="E114" s="226"/>
      <c r="F114" s="226"/>
      <c r="G114" s="226"/>
      <c r="H114" s="226"/>
      <c r="I114" s="226"/>
      <c r="J114" s="226"/>
      <c r="K114" s="226"/>
      <c r="L114" s="226"/>
      <c r="M114" s="232"/>
      <c r="N114" s="232"/>
      <c r="O114" s="232"/>
      <c r="P114" s="232"/>
      <c r="Q114" s="232"/>
      <c r="R114" s="232"/>
      <c r="S114" s="232"/>
      <c r="T114" s="232"/>
      <c r="U114" s="233"/>
      <c r="V114" s="233"/>
      <c r="W114" s="233"/>
      <c r="X114" s="233"/>
      <c r="Y114" s="233"/>
      <c r="Z114" s="230" t="str">
        <f t="shared" si="27"/>
        <v/>
      </c>
      <c r="AA114" s="230"/>
      <c r="AB114" s="230"/>
      <c r="AC114" s="230"/>
      <c r="AD114" s="230"/>
      <c r="AE114" s="230" t="str">
        <f t="shared" si="26"/>
        <v/>
      </c>
      <c r="AF114" s="230"/>
      <c r="AG114" s="230"/>
      <c r="AH114" s="230"/>
      <c r="AI114" s="230"/>
      <c r="AJ114" s="226"/>
      <c r="AK114" s="226"/>
      <c r="AL114" s="226"/>
      <c r="AM114" s="226"/>
      <c r="AN114" s="226"/>
      <c r="AO114" s="226"/>
      <c r="AP114" s="226"/>
      <c r="AQ114" s="226"/>
      <c r="AR114" s="34"/>
      <c r="AS114" s="34"/>
      <c r="AW114" s="234"/>
      <c r="AX114" s="234"/>
      <c r="AY114" s="34"/>
      <c r="AZ114" s="34"/>
      <c r="BA114" s="34"/>
      <c r="BB114" s="34"/>
      <c r="BC114" s="34"/>
    </row>
    <row r="115" spans="1:57">
      <c r="B115" s="231">
        <v>5</v>
      </c>
      <c r="C115" s="231"/>
      <c r="D115" s="226"/>
      <c r="E115" s="226"/>
      <c r="F115" s="226"/>
      <c r="G115" s="226"/>
      <c r="H115" s="226"/>
      <c r="I115" s="226"/>
      <c r="J115" s="226"/>
      <c r="K115" s="226"/>
      <c r="L115" s="226"/>
      <c r="M115" s="232"/>
      <c r="N115" s="232"/>
      <c r="O115" s="232"/>
      <c r="P115" s="232"/>
      <c r="Q115" s="232"/>
      <c r="R115" s="232"/>
      <c r="S115" s="232"/>
      <c r="T115" s="232"/>
      <c r="U115" s="233"/>
      <c r="V115" s="233"/>
      <c r="W115" s="233"/>
      <c r="X115" s="233"/>
      <c r="Y115" s="233"/>
      <c r="Z115" s="230" t="str">
        <f t="shared" ref="Z115" si="28">IF(D115="","",U115*0.1)</f>
        <v/>
      </c>
      <c r="AA115" s="230"/>
      <c r="AB115" s="230"/>
      <c r="AC115" s="230"/>
      <c r="AD115" s="230"/>
      <c r="AE115" s="230" t="str">
        <f t="shared" ref="AE115" si="29">IF(U115="","",SUM(U115:AD115))</f>
        <v/>
      </c>
      <c r="AF115" s="230"/>
      <c r="AG115" s="230"/>
      <c r="AH115" s="230"/>
      <c r="AI115" s="230"/>
      <c r="AJ115" s="226"/>
      <c r="AK115" s="226"/>
      <c r="AL115" s="226"/>
      <c r="AM115" s="226"/>
      <c r="AN115" s="226"/>
      <c r="AO115" s="226"/>
      <c r="AP115" s="226"/>
      <c r="AQ115" s="226"/>
      <c r="AR115" s="34"/>
      <c r="AS115" s="34"/>
      <c r="AW115" s="227"/>
      <c r="AX115" s="227"/>
      <c r="AY115" s="34"/>
      <c r="AZ115" s="34"/>
      <c r="BA115" s="34"/>
      <c r="BB115" s="34"/>
      <c r="BC115" s="34"/>
    </row>
    <row r="116" spans="1:57">
      <c r="B116" s="231">
        <v>6</v>
      </c>
      <c r="C116" s="231"/>
      <c r="D116" s="226"/>
      <c r="E116" s="226"/>
      <c r="F116" s="226"/>
      <c r="G116" s="226"/>
      <c r="H116" s="226"/>
      <c r="I116" s="226"/>
      <c r="J116" s="226"/>
      <c r="K116" s="226"/>
      <c r="L116" s="226"/>
      <c r="M116" s="232"/>
      <c r="N116" s="232"/>
      <c r="O116" s="232"/>
      <c r="P116" s="232"/>
      <c r="Q116" s="232"/>
      <c r="R116" s="232"/>
      <c r="S116" s="232"/>
      <c r="T116" s="232"/>
      <c r="U116" s="233"/>
      <c r="V116" s="233"/>
      <c r="W116" s="233"/>
      <c r="X116" s="233"/>
      <c r="Y116" s="233"/>
      <c r="Z116" s="230" t="str">
        <f t="shared" ref="Z116:Z120" si="30">IF(D116="","",U116*0.1)</f>
        <v/>
      </c>
      <c r="AA116" s="230"/>
      <c r="AB116" s="230"/>
      <c r="AC116" s="230"/>
      <c r="AD116" s="230"/>
      <c r="AE116" s="230" t="str">
        <f t="shared" ref="AE116:AE120" si="31">IF(U116="","",SUM(U116:AD116))</f>
        <v/>
      </c>
      <c r="AF116" s="230"/>
      <c r="AG116" s="230"/>
      <c r="AH116" s="230"/>
      <c r="AI116" s="230"/>
      <c r="AJ116" s="226"/>
      <c r="AK116" s="226"/>
      <c r="AL116" s="226"/>
      <c r="AM116" s="226"/>
      <c r="AN116" s="226"/>
      <c r="AO116" s="226"/>
      <c r="AP116" s="226"/>
      <c r="AQ116" s="226"/>
      <c r="AR116" s="34"/>
      <c r="AS116" s="34"/>
      <c r="AW116" s="227"/>
      <c r="AX116" s="227"/>
      <c r="AY116" s="34"/>
      <c r="AZ116" s="34"/>
      <c r="BA116" s="34"/>
      <c r="BB116" s="34"/>
      <c r="BC116" s="34"/>
    </row>
    <row r="117" spans="1:57">
      <c r="B117" s="231">
        <v>7</v>
      </c>
      <c r="C117" s="231"/>
      <c r="D117" s="226"/>
      <c r="E117" s="226"/>
      <c r="F117" s="226"/>
      <c r="G117" s="226"/>
      <c r="H117" s="226"/>
      <c r="I117" s="226"/>
      <c r="J117" s="226"/>
      <c r="K117" s="226"/>
      <c r="L117" s="226"/>
      <c r="M117" s="232"/>
      <c r="N117" s="232"/>
      <c r="O117" s="232"/>
      <c r="P117" s="232"/>
      <c r="Q117" s="232"/>
      <c r="R117" s="232"/>
      <c r="S117" s="232"/>
      <c r="T117" s="232"/>
      <c r="U117" s="233"/>
      <c r="V117" s="233"/>
      <c r="W117" s="233"/>
      <c r="X117" s="233"/>
      <c r="Y117" s="233"/>
      <c r="Z117" s="230" t="str">
        <f t="shared" si="30"/>
        <v/>
      </c>
      <c r="AA117" s="230"/>
      <c r="AB117" s="230"/>
      <c r="AC117" s="230"/>
      <c r="AD117" s="230"/>
      <c r="AE117" s="230" t="str">
        <f t="shared" si="31"/>
        <v/>
      </c>
      <c r="AF117" s="230"/>
      <c r="AG117" s="230"/>
      <c r="AH117" s="230"/>
      <c r="AI117" s="230"/>
      <c r="AJ117" s="226"/>
      <c r="AK117" s="226"/>
      <c r="AL117" s="226"/>
      <c r="AM117" s="226"/>
      <c r="AN117" s="226"/>
      <c r="AO117" s="226"/>
      <c r="AP117" s="226"/>
      <c r="AQ117" s="226"/>
      <c r="AR117" s="34"/>
      <c r="AS117" s="34"/>
      <c r="AW117" s="227"/>
      <c r="AX117" s="227"/>
      <c r="AY117" s="34"/>
      <c r="AZ117" s="34"/>
      <c r="BA117" s="34"/>
      <c r="BB117" s="34"/>
      <c r="BC117" s="34"/>
    </row>
    <row r="118" spans="1:57">
      <c r="B118" s="231">
        <v>8</v>
      </c>
      <c r="C118" s="231"/>
      <c r="D118" s="226"/>
      <c r="E118" s="226"/>
      <c r="F118" s="226"/>
      <c r="G118" s="226"/>
      <c r="H118" s="226"/>
      <c r="I118" s="226"/>
      <c r="J118" s="226"/>
      <c r="K118" s="226"/>
      <c r="L118" s="226"/>
      <c r="M118" s="232"/>
      <c r="N118" s="232"/>
      <c r="O118" s="232"/>
      <c r="P118" s="232"/>
      <c r="Q118" s="232"/>
      <c r="R118" s="232"/>
      <c r="S118" s="232"/>
      <c r="T118" s="232"/>
      <c r="U118" s="233"/>
      <c r="V118" s="233"/>
      <c r="W118" s="233"/>
      <c r="X118" s="233"/>
      <c r="Y118" s="233"/>
      <c r="Z118" s="230" t="str">
        <f t="shared" si="30"/>
        <v/>
      </c>
      <c r="AA118" s="230"/>
      <c r="AB118" s="230"/>
      <c r="AC118" s="230"/>
      <c r="AD118" s="230"/>
      <c r="AE118" s="230" t="str">
        <f t="shared" si="31"/>
        <v/>
      </c>
      <c r="AF118" s="230"/>
      <c r="AG118" s="230"/>
      <c r="AH118" s="230"/>
      <c r="AI118" s="230"/>
      <c r="AJ118" s="226"/>
      <c r="AK118" s="226"/>
      <c r="AL118" s="226"/>
      <c r="AM118" s="226"/>
      <c r="AN118" s="226"/>
      <c r="AO118" s="226"/>
      <c r="AP118" s="226"/>
      <c r="AQ118" s="226"/>
      <c r="AR118" s="34"/>
      <c r="AS118" s="34"/>
      <c r="AW118" s="227"/>
      <c r="AX118" s="227"/>
      <c r="AY118" s="34"/>
      <c r="AZ118" s="34"/>
      <c r="BA118" s="34"/>
      <c r="BB118" s="34"/>
      <c r="BC118" s="34"/>
    </row>
    <row r="119" spans="1:57">
      <c r="B119" s="231">
        <v>9</v>
      </c>
      <c r="C119" s="231"/>
      <c r="D119" s="226"/>
      <c r="E119" s="226"/>
      <c r="F119" s="226"/>
      <c r="G119" s="226"/>
      <c r="H119" s="226"/>
      <c r="I119" s="226"/>
      <c r="J119" s="226"/>
      <c r="K119" s="226"/>
      <c r="L119" s="226"/>
      <c r="M119" s="232"/>
      <c r="N119" s="232"/>
      <c r="O119" s="232"/>
      <c r="P119" s="232"/>
      <c r="Q119" s="232"/>
      <c r="R119" s="232"/>
      <c r="S119" s="232"/>
      <c r="T119" s="232"/>
      <c r="U119" s="233"/>
      <c r="V119" s="233"/>
      <c r="W119" s="233"/>
      <c r="X119" s="233"/>
      <c r="Y119" s="233"/>
      <c r="Z119" s="230" t="str">
        <f t="shared" si="30"/>
        <v/>
      </c>
      <c r="AA119" s="230"/>
      <c r="AB119" s="230"/>
      <c r="AC119" s="230"/>
      <c r="AD119" s="230"/>
      <c r="AE119" s="230" t="str">
        <f t="shared" si="31"/>
        <v/>
      </c>
      <c r="AF119" s="230"/>
      <c r="AG119" s="230"/>
      <c r="AH119" s="230"/>
      <c r="AI119" s="230"/>
      <c r="AJ119" s="226"/>
      <c r="AK119" s="226"/>
      <c r="AL119" s="226"/>
      <c r="AM119" s="226"/>
      <c r="AN119" s="226"/>
      <c r="AO119" s="226"/>
      <c r="AP119" s="226"/>
      <c r="AQ119" s="226"/>
      <c r="AR119" s="34"/>
      <c r="AS119" s="34"/>
      <c r="AW119" s="227"/>
      <c r="AX119" s="227"/>
      <c r="AY119" s="34"/>
      <c r="AZ119" s="34"/>
      <c r="BA119" s="34"/>
      <c r="BB119" s="34"/>
      <c r="BC119" s="34"/>
    </row>
    <row r="120" spans="1:57">
      <c r="B120" s="231">
        <v>10</v>
      </c>
      <c r="C120" s="231"/>
      <c r="D120" s="226"/>
      <c r="E120" s="226"/>
      <c r="F120" s="226"/>
      <c r="G120" s="226"/>
      <c r="H120" s="226"/>
      <c r="I120" s="226"/>
      <c r="J120" s="226"/>
      <c r="K120" s="226"/>
      <c r="L120" s="226"/>
      <c r="M120" s="232"/>
      <c r="N120" s="232"/>
      <c r="O120" s="232"/>
      <c r="P120" s="232"/>
      <c r="Q120" s="232"/>
      <c r="R120" s="232"/>
      <c r="S120" s="232"/>
      <c r="T120" s="232"/>
      <c r="U120" s="233"/>
      <c r="V120" s="233"/>
      <c r="W120" s="233"/>
      <c r="X120" s="233"/>
      <c r="Y120" s="233"/>
      <c r="Z120" s="230" t="str">
        <f t="shared" si="30"/>
        <v/>
      </c>
      <c r="AA120" s="230"/>
      <c r="AB120" s="230"/>
      <c r="AC120" s="230"/>
      <c r="AD120" s="230"/>
      <c r="AE120" s="230" t="str">
        <f t="shared" si="31"/>
        <v/>
      </c>
      <c r="AF120" s="230"/>
      <c r="AG120" s="230"/>
      <c r="AH120" s="230"/>
      <c r="AI120" s="230"/>
      <c r="AJ120" s="226"/>
      <c r="AK120" s="226"/>
      <c r="AL120" s="226"/>
      <c r="AM120" s="226"/>
      <c r="AN120" s="226"/>
      <c r="AO120" s="226"/>
      <c r="AP120" s="226"/>
      <c r="AQ120" s="226"/>
      <c r="AR120" s="34"/>
      <c r="AS120" s="34"/>
      <c r="AW120" s="227"/>
      <c r="AX120" s="227"/>
      <c r="AY120" s="34"/>
      <c r="AZ120" s="34"/>
      <c r="BA120" s="34"/>
      <c r="BB120" s="34"/>
      <c r="BC120" s="34"/>
    </row>
    <row r="121" spans="1:57" s="23" customFormat="1"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3" customFormat="1" ht="15" customHeight="1">
      <c r="A122" s="25"/>
      <c r="B122" s="35" t="s">
        <v>136</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row>
    <row r="123" spans="1:57" s="23" customFormat="1" ht="15.6" customHeight="1">
      <c r="A123" s="25"/>
      <c r="B123" s="104"/>
      <c r="C123" s="104"/>
      <c r="D123" s="104" t="s">
        <v>93</v>
      </c>
      <c r="E123" s="104"/>
      <c r="F123" s="104"/>
      <c r="G123" s="104"/>
      <c r="H123" s="104"/>
      <c r="I123" s="104"/>
      <c r="J123" s="104"/>
      <c r="K123" s="104"/>
      <c r="L123" s="104"/>
      <c r="M123" s="228" t="s">
        <v>137</v>
      </c>
      <c r="N123" s="228"/>
      <c r="O123" s="228"/>
      <c r="P123" s="228"/>
      <c r="Q123" s="228"/>
      <c r="R123" s="229" t="s">
        <v>138</v>
      </c>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5"/>
      <c r="AR123" s="25"/>
      <c r="AS123" s="25"/>
      <c r="AT123" s="25"/>
      <c r="AU123" s="25"/>
      <c r="AV123" s="25"/>
      <c r="AW123" s="25"/>
      <c r="AX123" s="25"/>
      <c r="AY123" s="25"/>
      <c r="AZ123" s="25"/>
      <c r="BA123" s="25"/>
      <c r="BB123" s="25"/>
      <c r="BC123" s="25"/>
      <c r="BD123" s="25"/>
    </row>
    <row r="124" spans="1:57" s="23" customFormat="1" ht="26.1" customHeight="1">
      <c r="A124" s="25"/>
      <c r="B124" s="214">
        <v>1</v>
      </c>
      <c r="C124" s="215"/>
      <c r="D124" s="224" t="str">
        <f>D98</f>
        <v>大手就職情報サイト○○○掲載</v>
      </c>
      <c r="E124" s="224"/>
      <c r="F124" s="224"/>
      <c r="G124" s="224"/>
      <c r="H124" s="224"/>
      <c r="I124" s="224"/>
      <c r="J124" s="224"/>
      <c r="K124" s="224"/>
      <c r="L124" s="224"/>
      <c r="M124" s="219">
        <v>1</v>
      </c>
      <c r="N124" s="219"/>
      <c r="O124" s="219"/>
      <c r="P124" s="219"/>
      <c r="Q124" s="219"/>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5"/>
      <c r="AR124" s="25"/>
      <c r="AS124" s="25"/>
      <c r="AT124" s="25"/>
      <c r="AU124" s="25"/>
      <c r="AV124" s="25"/>
      <c r="AW124" s="25"/>
      <c r="AX124" s="25"/>
      <c r="AY124" s="25"/>
      <c r="AZ124" s="25"/>
      <c r="BA124" s="25"/>
      <c r="BB124" s="25"/>
      <c r="BC124" s="25"/>
      <c r="BD124" s="25"/>
    </row>
    <row r="125" spans="1:57" s="23" customFormat="1" ht="26.1" customHeight="1">
      <c r="A125" s="25"/>
      <c r="B125" s="214">
        <v>2</v>
      </c>
      <c r="C125" s="215"/>
      <c r="D125" s="224" t="str">
        <f t="shared" ref="D125:D133" si="32">D99</f>
        <v>パンフレットの作成</v>
      </c>
      <c r="E125" s="224"/>
      <c r="F125" s="224"/>
      <c r="G125" s="224"/>
      <c r="H125" s="224"/>
      <c r="I125" s="224"/>
      <c r="J125" s="224"/>
      <c r="K125" s="224"/>
      <c r="L125" s="224"/>
      <c r="M125" s="219">
        <v>0</v>
      </c>
      <c r="N125" s="219"/>
      <c r="O125" s="219"/>
      <c r="P125" s="219"/>
      <c r="Q125" s="219"/>
      <c r="R125" s="220" t="s">
        <v>139</v>
      </c>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5"/>
      <c r="AR125" s="25"/>
      <c r="AS125" s="25"/>
      <c r="AT125" s="25"/>
      <c r="AU125" s="25"/>
      <c r="AV125" s="25"/>
      <c r="AW125" s="25"/>
      <c r="AX125" s="25"/>
      <c r="AY125" s="25"/>
      <c r="AZ125" s="25"/>
      <c r="BA125" s="25"/>
      <c r="BB125" s="25"/>
      <c r="BC125" s="25"/>
      <c r="BD125" s="25"/>
    </row>
    <row r="126" spans="1:57" s="23" customFormat="1" ht="26.1" customHeight="1">
      <c r="A126" s="25"/>
      <c r="B126" s="214">
        <v>3</v>
      </c>
      <c r="C126" s="215"/>
      <c r="D126" s="224" t="str">
        <f>D100</f>
        <v>チラシ作成</v>
      </c>
      <c r="E126" s="224"/>
      <c r="F126" s="224"/>
      <c r="G126" s="224"/>
      <c r="H126" s="224"/>
      <c r="I126" s="224"/>
      <c r="J126" s="224"/>
      <c r="K126" s="224"/>
      <c r="L126" s="224"/>
      <c r="M126" s="219">
        <v>1</v>
      </c>
      <c r="N126" s="219"/>
      <c r="O126" s="219"/>
      <c r="P126" s="219"/>
      <c r="Q126" s="219"/>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5"/>
      <c r="AR126" s="25"/>
      <c r="AS126" s="25"/>
      <c r="AT126" s="25"/>
      <c r="AU126" s="25"/>
      <c r="AV126" s="25"/>
      <c r="AW126" s="25"/>
      <c r="AX126" s="25"/>
      <c r="AY126" s="25"/>
      <c r="AZ126" s="25"/>
      <c r="BA126" s="25"/>
      <c r="BB126" s="25"/>
      <c r="BC126" s="25"/>
      <c r="BD126" s="25"/>
    </row>
    <row r="127" spans="1:57" s="23" customFormat="1" ht="26.1" customHeight="1">
      <c r="A127" s="25"/>
      <c r="B127" s="214">
        <v>4</v>
      </c>
      <c r="C127" s="215"/>
      <c r="D127" s="225">
        <f>D101</f>
        <v>0</v>
      </c>
      <c r="E127" s="225"/>
      <c r="F127" s="225"/>
      <c r="G127" s="225"/>
      <c r="H127" s="225"/>
      <c r="I127" s="225"/>
      <c r="J127" s="225"/>
      <c r="K127" s="225"/>
      <c r="L127" s="225"/>
      <c r="M127" s="219"/>
      <c r="N127" s="219"/>
      <c r="O127" s="219"/>
      <c r="P127" s="219"/>
      <c r="Q127" s="219"/>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5"/>
      <c r="AR127" s="25"/>
      <c r="AS127" s="25"/>
      <c r="AT127" s="25"/>
      <c r="AU127" s="25"/>
      <c r="AV127" s="25"/>
      <c r="AW127" s="25"/>
      <c r="AX127" s="25"/>
      <c r="AY127" s="25"/>
      <c r="AZ127" s="25"/>
      <c r="BA127" s="25"/>
      <c r="BB127" s="25"/>
      <c r="BC127" s="25"/>
      <c r="BD127" s="25"/>
    </row>
    <row r="128" spans="1:57" s="23" customFormat="1" ht="26.1" customHeight="1">
      <c r="A128" s="25"/>
      <c r="B128" s="214">
        <v>5</v>
      </c>
      <c r="C128" s="215"/>
      <c r="D128" s="216">
        <f t="shared" si="32"/>
        <v>0</v>
      </c>
      <c r="E128" s="217"/>
      <c r="F128" s="217"/>
      <c r="G128" s="217"/>
      <c r="H128" s="217"/>
      <c r="I128" s="217"/>
      <c r="J128" s="217"/>
      <c r="K128" s="217"/>
      <c r="L128" s="218"/>
      <c r="M128" s="219"/>
      <c r="N128" s="219"/>
      <c r="O128" s="219"/>
      <c r="P128" s="219"/>
      <c r="Q128" s="219"/>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5"/>
      <c r="AR128" s="25"/>
      <c r="AS128" s="25"/>
      <c r="AT128" s="25"/>
      <c r="AU128" s="25"/>
      <c r="AV128" s="25"/>
      <c r="AW128" s="25"/>
      <c r="AX128" s="25"/>
      <c r="AY128" s="25"/>
      <c r="AZ128" s="25"/>
      <c r="BA128" s="25"/>
      <c r="BB128" s="25"/>
      <c r="BC128" s="25"/>
      <c r="BD128" s="25"/>
    </row>
    <row r="129" spans="1:58" s="23" customFormat="1" ht="26.1" customHeight="1">
      <c r="A129" s="25"/>
      <c r="B129" s="214">
        <v>6</v>
      </c>
      <c r="C129" s="215"/>
      <c r="D129" s="216">
        <f t="shared" si="32"/>
        <v>0</v>
      </c>
      <c r="E129" s="217"/>
      <c r="F129" s="217"/>
      <c r="G129" s="217"/>
      <c r="H129" s="217"/>
      <c r="I129" s="217"/>
      <c r="J129" s="217"/>
      <c r="K129" s="217"/>
      <c r="L129" s="218"/>
      <c r="M129" s="219"/>
      <c r="N129" s="219"/>
      <c r="O129" s="219"/>
      <c r="P129" s="219"/>
      <c r="Q129" s="219"/>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5"/>
      <c r="AR129" s="25"/>
      <c r="AS129" s="25"/>
      <c r="AT129" s="25"/>
      <c r="AU129" s="25"/>
      <c r="AV129" s="25"/>
      <c r="AW129" s="25"/>
      <c r="AX129" s="25"/>
      <c r="AY129" s="25"/>
      <c r="AZ129" s="25"/>
      <c r="BA129" s="25"/>
      <c r="BB129" s="25"/>
      <c r="BC129" s="25"/>
      <c r="BD129" s="25"/>
    </row>
    <row r="130" spans="1:58" s="23" customFormat="1" ht="26.1" customHeight="1">
      <c r="A130" s="25"/>
      <c r="B130" s="214">
        <v>7</v>
      </c>
      <c r="C130" s="215"/>
      <c r="D130" s="216">
        <f t="shared" si="32"/>
        <v>0</v>
      </c>
      <c r="E130" s="217"/>
      <c r="F130" s="217"/>
      <c r="G130" s="217"/>
      <c r="H130" s="217"/>
      <c r="I130" s="217"/>
      <c r="J130" s="217"/>
      <c r="K130" s="217"/>
      <c r="L130" s="218"/>
      <c r="M130" s="219"/>
      <c r="N130" s="219"/>
      <c r="O130" s="219"/>
      <c r="P130" s="219"/>
      <c r="Q130" s="219"/>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5"/>
      <c r="AR130" s="25"/>
      <c r="AS130" s="25"/>
      <c r="AT130" s="25"/>
      <c r="AU130" s="25"/>
      <c r="AV130" s="25"/>
      <c r="AW130" s="25"/>
      <c r="AX130" s="25"/>
      <c r="AY130" s="25"/>
      <c r="AZ130" s="25"/>
      <c r="BA130" s="25"/>
      <c r="BB130" s="25"/>
      <c r="BC130" s="25"/>
      <c r="BD130" s="25"/>
    </row>
    <row r="131" spans="1:58" s="23" customFormat="1" ht="26.1" customHeight="1">
      <c r="A131" s="25"/>
      <c r="B131" s="214">
        <v>8</v>
      </c>
      <c r="C131" s="215"/>
      <c r="D131" s="216">
        <f t="shared" si="32"/>
        <v>0</v>
      </c>
      <c r="E131" s="217"/>
      <c r="F131" s="217"/>
      <c r="G131" s="217"/>
      <c r="H131" s="217"/>
      <c r="I131" s="217"/>
      <c r="J131" s="217"/>
      <c r="K131" s="217"/>
      <c r="L131" s="218"/>
      <c r="M131" s="219"/>
      <c r="N131" s="219"/>
      <c r="O131" s="219"/>
      <c r="P131" s="219"/>
      <c r="Q131" s="219"/>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5"/>
      <c r="AR131" s="25"/>
      <c r="AS131" s="25"/>
      <c r="AT131" s="25"/>
      <c r="AU131" s="25"/>
      <c r="AV131" s="25"/>
      <c r="AW131" s="25"/>
      <c r="AX131" s="25"/>
      <c r="AY131" s="25"/>
      <c r="AZ131" s="25"/>
      <c r="BA131" s="25"/>
      <c r="BB131" s="25"/>
      <c r="BC131" s="25"/>
      <c r="BD131" s="25"/>
    </row>
    <row r="132" spans="1:58" s="23" customFormat="1" ht="26.1" customHeight="1">
      <c r="A132" s="25"/>
      <c r="B132" s="214">
        <v>9</v>
      </c>
      <c r="C132" s="215"/>
      <c r="D132" s="216">
        <f t="shared" si="32"/>
        <v>0</v>
      </c>
      <c r="E132" s="217"/>
      <c r="F132" s="217"/>
      <c r="G132" s="217"/>
      <c r="H132" s="217"/>
      <c r="I132" s="217"/>
      <c r="J132" s="217"/>
      <c r="K132" s="217"/>
      <c r="L132" s="218"/>
      <c r="M132" s="219"/>
      <c r="N132" s="219"/>
      <c r="O132" s="219"/>
      <c r="P132" s="219"/>
      <c r="Q132" s="219"/>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5"/>
      <c r="AR132" s="25"/>
      <c r="AS132" s="25"/>
      <c r="AT132" s="25"/>
      <c r="AU132" s="25"/>
      <c r="AV132" s="25"/>
      <c r="AW132" s="25"/>
      <c r="AX132" s="25"/>
      <c r="AY132" s="25"/>
      <c r="AZ132" s="25"/>
      <c r="BA132" s="25"/>
      <c r="BB132" s="25"/>
      <c r="BC132" s="25"/>
      <c r="BD132" s="25"/>
    </row>
    <row r="133" spans="1:58" s="23" customFormat="1" ht="26.1" customHeight="1">
      <c r="A133" s="25"/>
      <c r="B133" s="214">
        <v>10</v>
      </c>
      <c r="C133" s="215"/>
      <c r="D133" s="216">
        <f t="shared" si="32"/>
        <v>0</v>
      </c>
      <c r="E133" s="217"/>
      <c r="F133" s="217"/>
      <c r="G133" s="217"/>
      <c r="H133" s="217"/>
      <c r="I133" s="217"/>
      <c r="J133" s="217"/>
      <c r="K133" s="217"/>
      <c r="L133" s="218"/>
      <c r="M133" s="219"/>
      <c r="N133" s="219"/>
      <c r="O133" s="219"/>
      <c r="P133" s="219"/>
      <c r="Q133" s="219"/>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5"/>
      <c r="AR133" s="25"/>
      <c r="AS133" s="25"/>
      <c r="AT133" s="25"/>
      <c r="AU133" s="25"/>
      <c r="AV133" s="25"/>
      <c r="AW133" s="25"/>
      <c r="AX133" s="25"/>
      <c r="AY133" s="25"/>
      <c r="AZ133" s="25"/>
      <c r="BA133" s="25"/>
      <c r="BB133" s="25"/>
      <c r="BC133" s="25"/>
      <c r="BD133" s="25"/>
    </row>
    <row r="134" spans="1:58" s="23" customFormat="1"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row>
    <row r="135" spans="1:58" s="23" customFormat="1"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row>
    <row r="136" spans="1:58" s="23" customFormat="1"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row>
    <row r="137" spans="1:58" s="23" customFormat="1" ht="15" customHeight="1">
      <c r="A137" s="25"/>
      <c r="B137" s="222" t="s">
        <v>140</v>
      </c>
      <c r="C137" s="222"/>
      <c r="D137" s="222"/>
      <c r="E137" s="222"/>
      <c r="F137" s="222"/>
      <c r="G137" s="222"/>
      <c r="H137" s="222"/>
      <c r="I137" s="222"/>
      <c r="J137" s="222"/>
      <c r="K137" s="222"/>
      <c r="L137" s="222"/>
      <c r="M137" s="223"/>
      <c r="N137" s="212" t="s">
        <v>46</v>
      </c>
      <c r="O137" s="212"/>
      <c r="P137" s="212"/>
      <c r="Q137" s="212"/>
      <c r="R137" s="212"/>
      <c r="S137" s="213">
        <f>SUM(AO141:AR164)*$BC$15</f>
        <v>104300</v>
      </c>
      <c r="T137" s="213"/>
      <c r="U137" s="213"/>
      <c r="V137" s="213"/>
      <c r="W137" s="213"/>
      <c r="X137" s="213"/>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8" s="23" customFormat="1" ht="15" customHeight="1">
      <c r="A138" s="25"/>
      <c r="B138" s="8"/>
      <c r="C138" s="210" t="s">
        <v>141</v>
      </c>
      <c r="D138" s="210"/>
      <c r="E138" s="210"/>
      <c r="F138" s="210"/>
      <c r="G138" s="210"/>
      <c r="H138" s="210"/>
      <c r="I138" s="210"/>
      <c r="J138" s="210"/>
      <c r="K138" s="210"/>
      <c r="L138" s="210"/>
      <c r="M138" s="210"/>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25"/>
      <c r="BE138" s="25"/>
    </row>
    <row r="139" spans="1:58" s="23" customFormat="1" ht="15" customHeight="1">
      <c r="A139" s="25"/>
      <c r="B139" s="8"/>
      <c r="C139" s="1"/>
      <c r="D139" s="1"/>
      <c r="E139" s="1"/>
      <c r="F139" s="1"/>
      <c r="G139" s="1"/>
      <c r="H139" s="1"/>
      <c r="I139" s="1"/>
      <c r="J139" s="1"/>
      <c r="K139" s="1"/>
      <c r="L139" s="1"/>
      <c r="M139" s="1"/>
      <c r="O139" s="104" t="s">
        <v>142</v>
      </c>
      <c r="P139" s="104"/>
      <c r="Q139" s="104"/>
      <c r="R139" s="104"/>
      <c r="S139" s="104"/>
      <c r="T139" s="104"/>
      <c r="U139" s="132" t="s">
        <v>143</v>
      </c>
      <c r="V139" s="133"/>
      <c r="W139" s="133"/>
      <c r="X139" s="134"/>
      <c r="Y139" s="1"/>
      <c r="Z139" s="1"/>
      <c r="AA139" s="1"/>
      <c r="AB139" s="1"/>
      <c r="AC139" s="1"/>
      <c r="AD139" s="1"/>
      <c r="AE139" s="1"/>
      <c r="AF139" s="1"/>
      <c r="AG139" s="1"/>
      <c r="AH139" s="1"/>
      <c r="AI139" s="1"/>
      <c r="AJ139" s="1"/>
      <c r="AK139" s="1"/>
      <c r="AL139" s="1"/>
      <c r="AM139" s="1"/>
      <c r="AN139" s="1"/>
      <c r="AO139" s="1"/>
      <c r="AP139" s="1"/>
      <c r="AQ139" s="1"/>
      <c r="AR139" s="1"/>
      <c r="AS139" s="1"/>
      <c r="AT139" s="1"/>
      <c r="AU139" s="1"/>
      <c r="AW139" s="104" t="s">
        <v>144</v>
      </c>
      <c r="AX139" s="104"/>
      <c r="AY139" s="104"/>
      <c r="AZ139" s="104"/>
      <c r="BA139" s="104"/>
      <c r="BB139" s="104"/>
      <c r="BC139" s="104"/>
      <c r="BD139" s="104"/>
      <c r="BE139" s="25"/>
    </row>
    <row r="140" spans="1:58" s="23" customFormat="1" ht="15" customHeight="1">
      <c r="A140" s="25"/>
      <c r="B140" s="211"/>
      <c r="C140" s="211"/>
      <c r="D140" s="104" t="s">
        <v>145</v>
      </c>
      <c r="E140" s="104"/>
      <c r="F140" s="104"/>
      <c r="G140" s="104"/>
      <c r="H140" s="104"/>
      <c r="I140" s="104"/>
      <c r="J140" s="104"/>
      <c r="K140" s="104"/>
      <c r="L140" s="104"/>
      <c r="M140" s="104"/>
      <c r="N140" s="104"/>
      <c r="O140" s="104" t="s">
        <v>146</v>
      </c>
      <c r="P140" s="104"/>
      <c r="Q140" s="104"/>
      <c r="R140" s="104" t="s">
        <v>147</v>
      </c>
      <c r="S140" s="104"/>
      <c r="T140" s="104"/>
      <c r="U140" s="104" t="s">
        <v>148</v>
      </c>
      <c r="V140" s="104"/>
      <c r="W140" s="104"/>
      <c r="X140" s="104"/>
      <c r="Y140" s="104" t="s">
        <v>11</v>
      </c>
      <c r="Z140" s="104"/>
      <c r="AA140" s="104"/>
      <c r="AB140" s="104"/>
      <c r="AC140" s="132" t="s">
        <v>149</v>
      </c>
      <c r="AD140" s="133"/>
      <c r="AE140" s="133"/>
      <c r="AF140" s="134"/>
      <c r="AG140" s="128" t="s">
        <v>150</v>
      </c>
      <c r="AH140" s="129"/>
      <c r="AI140" s="129"/>
      <c r="AJ140" s="130"/>
      <c r="AK140" s="128" t="s">
        <v>151</v>
      </c>
      <c r="AL140" s="129"/>
      <c r="AM140" s="129"/>
      <c r="AN140" s="130"/>
      <c r="AO140" s="128" t="s">
        <v>152</v>
      </c>
      <c r="AP140" s="129"/>
      <c r="AQ140" s="129"/>
      <c r="AR140" s="130"/>
      <c r="AS140" s="128" t="s">
        <v>153</v>
      </c>
      <c r="AT140" s="129"/>
      <c r="AU140" s="129"/>
      <c r="AV140" s="130"/>
      <c r="AW140" s="132" t="s">
        <v>154</v>
      </c>
      <c r="AX140" s="133"/>
      <c r="AY140" s="133"/>
      <c r="AZ140" s="134"/>
      <c r="BA140" s="132" t="s">
        <v>5</v>
      </c>
      <c r="BB140" s="133"/>
      <c r="BC140" s="133"/>
      <c r="BD140" s="134"/>
      <c r="BE140" s="25"/>
      <c r="BF140" s="25"/>
    </row>
    <row r="141" spans="1:58" s="23" customFormat="1" ht="15" customHeight="1">
      <c r="A141" s="25"/>
      <c r="B141" s="104">
        <v>1</v>
      </c>
      <c r="C141" s="104"/>
      <c r="D141" s="105" t="s">
        <v>155</v>
      </c>
      <c r="E141" s="105"/>
      <c r="F141" s="105"/>
      <c r="G141" s="105"/>
      <c r="H141" s="105"/>
      <c r="I141" s="105"/>
      <c r="J141" s="105"/>
      <c r="K141" s="105"/>
      <c r="L141" s="105"/>
      <c r="M141" s="105"/>
      <c r="N141" s="105"/>
      <c r="O141" s="106">
        <v>45539</v>
      </c>
      <c r="P141" s="106"/>
      <c r="Q141" s="106"/>
      <c r="R141" s="106">
        <v>45542</v>
      </c>
      <c r="S141" s="106"/>
      <c r="T141" s="106"/>
      <c r="U141" s="107" t="s">
        <v>63</v>
      </c>
      <c r="V141" s="107"/>
      <c r="W141" s="107"/>
      <c r="X141" s="107"/>
      <c r="Y141" s="108" t="s">
        <v>156</v>
      </c>
      <c r="Z141" s="108"/>
      <c r="AA141" s="108"/>
      <c r="AB141" s="108"/>
      <c r="AC141" s="119">
        <v>5000</v>
      </c>
      <c r="AD141" s="120"/>
      <c r="AE141" s="120"/>
      <c r="AF141" s="121"/>
      <c r="AG141" s="122">
        <v>90000</v>
      </c>
      <c r="AH141" s="123"/>
      <c r="AI141" s="123"/>
      <c r="AJ141" s="124"/>
      <c r="AK141" s="116">
        <f>IF(U141="","",AC141+AG141)</f>
        <v>95000</v>
      </c>
      <c r="AL141" s="117"/>
      <c r="AM141" s="117"/>
      <c r="AN141" s="118"/>
      <c r="AO141" s="116">
        <f>IF(U141="","",AK141-AS141)</f>
        <v>93000</v>
      </c>
      <c r="AP141" s="117"/>
      <c r="AQ141" s="117"/>
      <c r="AR141" s="118"/>
      <c r="AS141" s="110">
        <v>2000</v>
      </c>
      <c r="AT141" s="111"/>
      <c r="AU141" s="111"/>
      <c r="AV141" s="112"/>
      <c r="AW141" s="125" t="s">
        <v>157</v>
      </c>
      <c r="AX141" s="126"/>
      <c r="AY141" s="126"/>
      <c r="AZ141" s="127"/>
      <c r="BA141" s="125" t="s">
        <v>158</v>
      </c>
      <c r="BB141" s="126"/>
      <c r="BC141" s="126"/>
      <c r="BD141" s="127"/>
      <c r="BE141" s="25"/>
      <c r="BF141" s="25"/>
    </row>
    <row r="142" spans="1:58" s="23" customFormat="1" ht="15" customHeight="1">
      <c r="A142" s="25"/>
      <c r="B142" s="104">
        <v>2</v>
      </c>
      <c r="C142" s="104">
        <v>2</v>
      </c>
      <c r="D142" s="105" t="s">
        <v>155</v>
      </c>
      <c r="E142" s="105"/>
      <c r="F142" s="105"/>
      <c r="G142" s="105"/>
      <c r="H142" s="105"/>
      <c r="I142" s="105"/>
      <c r="J142" s="105"/>
      <c r="K142" s="105"/>
      <c r="L142" s="105"/>
      <c r="M142" s="105"/>
      <c r="N142" s="105"/>
      <c r="O142" s="106">
        <v>45539</v>
      </c>
      <c r="P142" s="106"/>
      <c r="Q142" s="106"/>
      <c r="R142" s="106">
        <v>45542</v>
      </c>
      <c r="S142" s="106"/>
      <c r="T142" s="106"/>
      <c r="U142" s="107" t="s">
        <v>63</v>
      </c>
      <c r="V142" s="107"/>
      <c r="W142" s="107"/>
      <c r="X142" s="107"/>
      <c r="Y142" s="108" t="s">
        <v>159</v>
      </c>
      <c r="Z142" s="108"/>
      <c r="AA142" s="108"/>
      <c r="AB142" s="108"/>
      <c r="AC142" s="119">
        <v>3500</v>
      </c>
      <c r="AD142" s="120"/>
      <c r="AE142" s="120"/>
      <c r="AF142" s="121"/>
      <c r="AG142" s="122">
        <v>90000</v>
      </c>
      <c r="AH142" s="123"/>
      <c r="AI142" s="123"/>
      <c r="AJ142" s="124"/>
      <c r="AK142" s="116">
        <f>IF(U142="","",AC142+AG142)</f>
        <v>93500</v>
      </c>
      <c r="AL142" s="117"/>
      <c r="AM142" s="117"/>
      <c r="AN142" s="118"/>
      <c r="AO142" s="116">
        <f>IF(U142="","",AK142-AS142)</f>
        <v>93500</v>
      </c>
      <c r="AP142" s="117"/>
      <c r="AQ142" s="117"/>
      <c r="AR142" s="118"/>
      <c r="AS142" s="110"/>
      <c r="AT142" s="111"/>
      <c r="AU142" s="111"/>
      <c r="AV142" s="112"/>
      <c r="AW142" s="125" t="s">
        <v>160</v>
      </c>
      <c r="AX142" s="126"/>
      <c r="AY142" s="126"/>
      <c r="AZ142" s="127"/>
      <c r="BA142" s="125" t="s">
        <v>161</v>
      </c>
      <c r="BB142" s="126"/>
      <c r="BC142" s="126"/>
      <c r="BD142" s="127"/>
      <c r="BE142" s="25"/>
      <c r="BF142" s="25"/>
    </row>
    <row r="143" spans="1:58" s="23" customFormat="1" ht="15" customHeight="1">
      <c r="A143" s="25"/>
      <c r="B143" s="104">
        <v>3</v>
      </c>
      <c r="C143" s="104">
        <v>3</v>
      </c>
      <c r="D143" s="105"/>
      <c r="E143" s="105"/>
      <c r="F143" s="105"/>
      <c r="G143" s="105"/>
      <c r="H143" s="105"/>
      <c r="I143" s="105"/>
      <c r="J143" s="105"/>
      <c r="K143" s="105"/>
      <c r="L143" s="105"/>
      <c r="M143" s="105"/>
      <c r="N143" s="105"/>
      <c r="O143" s="106"/>
      <c r="P143" s="106"/>
      <c r="Q143" s="106"/>
      <c r="R143" s="106"/>
      <c r="S143" s="106"/>
      <c r="T143" s="106"/>
      <c r="U143" s="107"/>
      <c r="V143" s="107"/>
      <c r="W143" s="107"/>
      <c r="X143" s="107"/>
      <c r="Y143" s="108"/>
      <c r="Z143" s="108"/>
      <c r="AA143" s="108"/>
      <c r="AB143" s="108"/>
      <c r="AC143" s="119"/>
      <c r="AD143" s="120"/>
      <c r="AE143" s="120"/>
      <c r="AF143" s="121"/>
      <c r="AG143" s="122"/>
      <c r="AH143" s="123"/>
      <c r="AI143" s="123"/>
      <c r="AJ143" s="124"/>
      <c r="AK143" s="116" t="str">
        <f t="shared" ref="AK143:AK146" si="33">IF(U143="","",AC143+AG143)</f>
        <v/>
      </c>
      <c r="AL143" s="117"/>
      <c r="AM143" s="117"/>
      <c r="AN143" s="118"/>
      <c r="AO143" s="116" t="str">
        <f t="shared" ref="AO143:AO146" si="34">IF(U143="","",AK143-AS143)</f>
        <v/>
      </c>
      <c r="AP143" s="117"/>
      <c r="AQ143" s="117"/>
      <c r="AR143" s="118"/>
      <c r="AS143" s="110"/>
      <c r="AT143" s="111"/>
      <c r="AU143" s="111"/>
      <c r="AV143" s="112"/>
      <c r="AW143" s="125"/>
      <c r="AX143" s="126"/>
      <c r="AY143" s="126"/>
      <c r="AZ143" s="127"/>
      <c r="BA143" s="125"/>
      <c r="BB143" s="126"/>
      <c r="BC143" s="126"/>
      <c r="BD143" s="127"/>
      <c r="BE143" s="25"/>
      <c r="BF143" s="25"/>
    </row>
    <row r="144" spans="1:58" s="23" customFormat="1" ht="15" customHeight="1">
      <c r="A144" s="25"/>
      <c r="B144" s="104">
        <v>4</v>
      </c>
      <c r="C144" s="104">
        <v>4</v>
      </c>
      <c r="D144" s="105"/>
      <c r="E144" s="105"/>
      <c r="F144" s="105"/>
      <c r="G144" s="105"/>
      <c r="H144" s="105"/>
      <c r="I144" s="105"/>
      <c r="J144" s="105"/>
      <c r="K144" s="105"/>
      <c r="L144" s="105"/>
      <c r="M144" s="105"/>
      <c r="N144" s="105"/>
      <c r="O144" s="106"/>
      <c r="P144" s="106"/>
      <c r="Q144" s="106"/>
      <c r="R144" s="106"/>
      <c r="S144" s="106"/>
      <c r="T144" s="106"/>
      <c r="U144" s="107"/>
      <c r="V144" s="107"/>
      <c r="W144" s="107"/>
      <c r="X144" s="107"/>
      <c r="Y144" s="108"/>
      <c r="Z144" s="108"/>
      <c r="AA144" s="108"/>
      <c r="AB144" s="108"/>
      <c r="AC144" s="119"/>
      <c r="AD144" s="120"/>
      <c r="AE144" s="120"/>
      <c r="AF144" s="121"/>
      <c r="AG144" s="122"/>
      <c r="AH144" s="123"/>
      <c r="AI144" s="123"/>
      <c r="AJ144" s="124"/>
      <c r="AK144" s="116" t="str">
        <f t="shared" si="33"/>
        <v/>
      </c>
      <c r="AL144" s="117"/>
      <c r="AM144" s="117"/>
      <c r="AN144" s="118"/>
      <c r="AO144" s="116" t="str">
        <f t="shared" si="34"/>
        <v/>
      </c>
      <c r="AP144" s="117"/>
      <c r="AQ144" s="117"/>
      <c r="AR144" s="118"/>
      <c r="AS144" s="110"/>
      <c r="AT144" s="111"/>
      <c r="AU144" s="111"/>
      <c r="AV144" s="112"/>
      <c r="AW144" s="125"/>
      <c r="AX144" s="126"/>
      <c r="AY144" s="126"/>
      <c r="AZ144" s="127"/>
      <c r="BA144" s="125"/>
      <c r="BB144" s="126"/>
      <c r="BC144" s="126"/>
      <c r="BD144" s="127"/>
      <c r="BE144" s="25"/>
      <c r="BF144" s="25"/>
    </row>
    <row r="145" spans="1:61" s="23" customFormat="1" ht="15" customHeight="1">
      <c r="A145" s="25"/>
      <c r="B145" s="104">
        <v>5</v>
      </c>
      <c r="C145" s="104">
        <v>5</v>
      </c>
      <c r="D145" s="105"/>
      <c r="E145" s="105"/>
      <c r="F145" s="105"/>
      <c r="G145" s="105"/>
      <c r="H145" s="105"/>
      <c r="I145" s="105"/>
      <c r="J145" s="105"/>
      <c r="K145" s="105"/>
      <c r="L145" s="105"/>
      <c r="M145" s="105"/>
      <c r="N145" s="105"/>
      <c r="O145" s="106"/>
      <c r="P145" s="106"/>
      <c r="Q145" s="106"/>
      <c r="R145" s="106"/>
      <c r="S145" s="106"/>
      <c r="T145" s="106"/>
      <c r="U145" s="107"/>
      <c r="V145" s="107"/>
      <c r="W145" s="107"/>
      <c r="X145" s="107"/>
      <c r="Y145" s="108"/>
      <c r="Z145" s="108"/>
      <c r="AA145" s="108"/>
      <c r="AB145" s="108"/>
      <c r="AC145" s="119"/>
      <c r="AD145" s="120"/>
      <c r="AE145" s="120"/>
      <c r="AF145" s="121"/>
      <c r="AG145" s="122"/>
      <c r="AH145" s="123"/>
      <c r="AI145" s="123"/>
      <c r="AJ145" s="124"/>
      <c r="AK145" s="116" t="str">
        <f t="shared" si="33"/>
        <v/>
      </c>
      <c r="AL145" s="117"/>
      <c r="AM145" s="117"/>
      <c r="AN145" s="118"/>
      <c r="AO145" s="116" t="str">
        <f t="shared" si="34"/>
        <v/>
      </c>
      <c r="AP145" s="117"/>
      <c r="AQ145" s="117"/>
      <c r="AR145" s="118"/>
      <c r="AS145" s="110"/>
      <c r="AT145" s="111"/>
      <c r="AU145" s="111"/>
      <c r="AV145" s="112"/>
      <c r="AW145" s="125"/>
      <c r="AX145" s="126"/>
      <c r="AY145" s="126"/>
      <c r="AZ145" s="127"/>
      <c r="BA145" s="125"/>
      <c r="BB145" s="126"/>
      <c r="BC145" s="126"/>
      <c r="BD145" s="127"/>
      <c r="BE145" s="25"/>
      <c r="BF145" s="25"/>
    </row>
    <row r="146" spans="1:61" s="23" customFormat="1" ht="15" customHeight="1">
      <c r="A146" s="25"/>
      <c r="B146" s="104">
        <v>6</v>
      </c>
      <c r="C146" s="104">
        <v>6</v>
      </c>
      <c r="D146" s="105"/>
      <c r="E146" s="105"/>
      <c r="F146" s="105"/>
      <c r="G146" s="105"/>
      <c r="H146" s="105"/>
      <c r="I146" s="105"/>
      <c r="J146" s="105"/>
      <c r="K146" s="105"/>
      <c r="L146" s="105"/>
      <c r="M146" s="105"/>
      <c r="N146" s="105"/>
      <c r="O146" s="106"/>
      <c r="P146" s="106"/>
      <c r="Q146" s="106"/>
      <c r="R146" s="106"/>
      <c r="S146" s="106"/>
      <c r="T146" s="106"/>
      <c r="U146" s="107"/>
      <c r="V146" s="107"/>
      <c r="W146" s="107"/>
      <c r="X146" s="107"/>
      <c r="Y146" s="108"/>
      <c r="Z146" s="108"/>
      <c r="AA146" s="108"/>
      <c r="AB146" s="108"/>
      <c r="AC146" s="119"/>
      <c r="AD146" s="120"/>
      <c r="AE146" s="120"/>
      <c r="AF146" s="121"/>
      <c r="AG146" s="122"/>
      <c r="AH146" s="123"/>
      <c r="AI146" s="123"/>
      <c r="AJ146" s="124"/>
      <c r="AK146" s="116" t="str">
        <f t="shared" si="33"/>
        <v/>
      </c>
      <c r="AL146" s="117"/>
      <c r="AM146" s="117"/>
      <c r="AN146" s="118"/>
      <c r="AO146" s="116" t="str">
        <f t="shared" si="34"/>
        <v/>
      </c>
      <c r="AP146" s="117"/>
      <c r="AQ146" s="117"/>
      <c r="AR146" s="118"/>
      <c r="AS146" s="110"/>
      <c r="AT146" s="111"/>
      <c r="AU146" s="111"/>
      <c r="AV146" s="112"/>
      <c r="AW146" s="125"/>
      <c r="AX146" s="126"/>
      <c r="AY146" s="126"/>
      <c r="AZ146" s="127"/>
      <c r="BA146" s="125"/>
      <c r="BB146" s="126"/>
      <c r="BC146" s="126"/>
      <c r="BD146" s="127"/>
      <c r="BE146" s="25"/>
      <c r="BF146" s="25"/>
      <c r="BH146" s="209"/>
      <c r="BI146" s="209"/>
    </row>
    <row r="147" spans="1:61" s="23" customFormat="1" ht="15" customHeight="1">
      <c r="A147" s="25"/>
      <c r="B147" s="104">
        <v>7</v>
      </c>
      <c r="C147" s="104">
        <v>7</v>
      </c>
      <c r="D147" s="105"/>
      <c r="E147" s="105"/>
      <c r="F147" s="105"/>
      <c r="G147" s="105"/>
      <c r="H147" s="105"/>
      <c r="I147" s="105"/>
      <c r="J147" s="105"/>
      <c r="K147" s="105"/>
      <c r="L147" s="105"/>
      <c r="M147" s="105"/>
      <c r="N147" s="105"/>
      <c r="O147" s="106"/>
      <c r="P147" s="106"/>
      <c r="Q147" s="106"/>
      <c r="R147" s="106"/>
      <c r="S147" s="106"/>
      <c r="T147" s="106"/>
      <c r="U147" s="107"/>
      <c r="V147" s="107"/>
      <c r="W147" s="107"/>
      <c r="X147" s="107"/>
      <c r="Y147" s="108"/>
      <c r="Z147" s="108"/>
      <c r="AA147" s="108"/>
      <c r="AB147" s="108"/>
      <c r="AC147" s="119"/>
      <c r="AD147" s="120"/>
      <c r="AE147" s="120"/>
      <c r="AF147" s="121"/>
      <c r="AG147" s="122"/>
      <c r="AH147" s="123"/>
      <c r="AI147" s="123"/>
      <c r="AJ147" s="124"/>
      <c r="AK147" s="116" t="str">
        <f t="shared" ref="AK147:AK150" si="35">IF(U147="","",AC147+AG147)</f>
        <v/>
      </c>
      <c r="AL147" s="117"/>
      <c r="AM147" s="117"/>
      <c r="AN147" s="118"/>
      <c r="AO147" s="116" t="str">
        <f t="shared" ref="AO147:AO150" si="36">IF(U147="","",AK147-AS147)</f>
        <v/>
      </c>
      <c r="AP147" s="117"/>
      <c r="AQ147" s="117"/>
      <c r="AR147" s="118"/>
      <c r="AS147" s="110"/>
      <c r="AT147" s="111"/>
      <c r="AU147" s="111"/>
      <c r="AV147" s="112"/>
      <c r="AW147" s="125"/>
      <c r="AX147" s="126"/>
      <c r="AY147" s="126"/>
      <c r="AZ147" s="127"/>
      <c r="BA147" s="125"/>
      <c r="BB147" s="126"/>
      <c r="BC147" s="126"/>
      <c r="BD147" s="127"/>
      <c r="BE147" s="25"/>
      <c r="BF147" s="25"/>
      <c r="BH147" s="9"/>
      <c r="BI147" s="9"/>
    </row>
    <row r="148" spans="1:61" s="23" customFormat="1" ht="15" customHeight="1">
      <c r="A148" s="25"/>
      <c r="B148" s="104">
        <v>8</v>
      </c>
      <c r="C148" s="104">
        <v>8</v>
      </c>
      <c r="D148" s="105"/>
      <c r="E148" s="105"/>
      <c r="F148" s="105"/>
      <c r="G148" s="105"/>
      <c r="H148" s="105"/>
      <c r="I148" s="105"/>
      <c r="J148" s="105"/>
      <c r="K148" s="105"/>
      <c r="L148" s="105"/>
      <c r="M148" s="105"/>
      <c r="N148" s="105"/>
      <c r="O148" s="106"/>
      <c r="P148" s="106"/>
      <c r="Q148" s="106"/>
      <c r="R148" s="106"/>
      <c r="S148" s="106"/>
      <c r="T148" s="106"/>
      <c r="U148" s="107"/>
      <c r="V148" s="107"/>
      <c r="W148" s="107"/>
      <c r="X148" s="107"/>
      <c r="Y148" s="108"/>
      <c r="Z148" s="108"/>
      <c r="AA148" s="108"/>
      <c r="AB148" s="108"/>
      <c r="AC148" s="119"/>
      <c r="AD148" s="120"/>
      <c r="AE148" s="120"/>
      <c r="AF148" s="121"/>
      <c r="AG148" s="122"/>
      <c r="AH148" s="123"/>
      <c r="AI148" s="123"/>
      <c r="AJ148" s="124"/>
      <c r="AK148" s="116" t="str">
        <f t="shared" si="35"/>
        <v/>
      </c>
      <c r="AL148" s="117"/>
      <c r="AM148" s="117"/>
      <c r="AN148" s="118"/>
      <c r="AO148" s="116" t="str">
        <f t="shared" si="36"/>
        <v/>
      </c>
      <c r="AP148" s="117"/>
      <c r="AQ148" s="117"/>
      <c r="AR148" s="118"/>
      <c r="AS148" s="110"/>
      <c r="AT148" s="111"/>
      <c r="AU148" s="111"/>
      <c r="AV148" s="112"/>
      <c r="AW148" s="125"/>
      <c r="AX148" s="126"/>
      <c r="AY148" s="126"/>
      <c r="AZ148" s="127"/>
      <c r="BA148" s="125"/>
      <c r="BB148" s="126"/>
      <c r="BC148" s="126"/>
      <c r="BD148" s="127"/>
      <c r="BE148" s="25"/>
      <c r="BF148" s="25"/>
      <c r="BH148" s="9"/>
      <c r="BI148" s="9"/>
    </row>
    <row r="149" spans="1:61" s="23" customFormat="1" ht="15" customHeight="1">
      <c r="A149" s="25"/>
      <c r="B149" s="104">
        <v>9</v>
      </c>
      <c r="C149" s="104">
        <v>9</v>
      </c>
      <c r="D149" s="105"/>
      <c r="E149" s="105"/>
      <c r="F149" s="105"/>
      <c r="G149" s="105"/>
      <c r="H149" s="105"/>
      <c r="I149" s="105"/>
      <c r="J149" s="105"/>
      <c r="K149" s="105"/>
      <c r="L149" s="105"/>
      <c r="M149" s="105"/>
      <c r="N149" s="105"/>
      <c r="O149" s="106"/>
      <c r="P149" s="106"/>
      <c r="Q149" s="106"/>
      <c r="R149" s="106"/>
      <c r="S149" s="106"/>
      <c r="T149" s="106"/>
      <c r="U149" s="107"/>
      <c r="V149" s="107"/>
      <c r="W149" s="107"/>
      <c r="X149" s="107"/>
      <c r="Y149" s="108"/>
      <c r="Z149" s="108"/>
      <c r="AA149" s="108"/>
      <c r="AB149" s="108"/>
      <c r="AC149" s="119"/>
      <c r="AD149" s="120"/>
      <c r="AE149" s="120"/>
      <c r="AF149" s="121"/>
      <c r="AG149" s="122"/>
      <c r="AH149" s="123"/>
      <c r="AI149" s="123"/>
      <c r="AJ149" s="124"/>
      <c r="AK149" s="116" t="str">
        <f t="shared" si="35"/>
        <v/>
      </c>
      <c r="AL149" s="117"/>
      <c r="AM149" s="117"/>
      <c r="AN149" s="118"/>
      <c r="AO149" s="116" t="str">
        <f t="shared" si="36"/>
        <v/>
      </c>
      <c r="AP149" s="117"/>
      <c r="AQ149" s="117"/>
      <c r="AR149" s="118"/>
      <c r="AS149" s="110"/>
      <c r="AT149" s="111"/>
      <c r="AU149" s="111"/>
      <c r="AV149" s="112"/>
      <c r="AW149" s="125"/>
      <c r="AX149" s="126"/>
      <c r="AY149" s="126"/>
      <c r="AZ149" s="127"/>
      <c r="BA149" s="125"/>
      <c r="BB149" s="126"/>
      <c r="BC149" s="126"/>
      <c r="BD149" s="127"/>
      <c r="BE149" s="25"/>
      <c r="BF149" s="25"/>
      <c r="BH149" s="9"/>
      <c r="BI149" s="9"/>
    </row>
    <row r="150" spans="1:61" s="23" customFormat="1" ht="15" customHeight="1">
      <c r="A150" s="25"/>
      <c r="B150" s="104">
        <v>10</v>
      </c>
      <c r="C150" s="104">
        <v>10</v>
      </c>
      <c r="D150" s="105"/>
      <c r="E150" s="105"/>
      <c r="F150" s="105"/>
      <c r="G150" s="105"/>
      <c r="H150" s="105"/>
      <c r="I150" s="105"/>
      <c r="J150" s="105"/>
      <c r="K150" s="105"/>
      <c r="L150" s="105"/>
      <c r="M150" s="105"/>
      <c r="N150" s="105"/>
      <c r="O150" s="106"/>
      <c r="P150" s="106"/>
      <c r="Q150" s="106"/>
      <c r="R150" s="106"/>
      <c r="S150" s="106"/>
      <c r="T150" s="106"/>
      <c r="U150" s="107"/>
      <c r="V150" s="107"/>
      <c r="W150" s="107"/>
      <c r="X150" s="107"/>
      <c r="Y150" s="108"/>
      <c r="Z150" s="108"/>
      <c r="AA150" s="108"/>
      <c r="AB150" s="108"/>
      <c r="AC150" s="119"/>
      <c r="AD150" s="120"/>
      <c r="AE150" s="120"/>
      <c r="AF150" s="121"/>
      <c r="AG150" s="122"/>
      <c r="AH150" s="123"/>
      <c r="AI150" s="123"/>
      <c r="AJ150" s="124"/>
      <c r="AK150" s="116" t="str">
        <f t="shared" si="35"/>
        <v/>
      </c>
      <c r="AL150" s="117"/>
      <c r="AM150" s="117"/>
      <c r="AN150" s="118"/>
      <c r="AO150" s="116" t="str">
        <f t="shared" si="36"/>
        <v/>
      </c>
      <c r="AP150" s="117"/>
      <c r="AQ150" s="117"/>
      <c r="AR150" s="118"/>
      <c r="AS150" s="110"/>
      <c r="AT150" s="111"/>
      <c r="AU150" s="111"/>
      <c r="AV150" s="112"/>
      <c r="AW150" s="125"/>
      <c r="AX150" s="126"/>
      <c r="AY150" s="126"/>
      <c r="AZ150" s="127"/>
      <c r="BA150" s="125"/>
      <c r="BB150" s="126"/>
      <c r="BC150" s="126"/>
      <c r="BD150" s="127"/>
      <c r="BE150" s="25"/>
      <c r="BF150" s="25"/>
      <c r="BH150" s="9"/>
      <c r="BI150" s="9"/>
    </row>
    <row r="151" spans="1:61" s="23" customFormat="1" ht="15" customHeight="1">
      <c r="A151" s="25"/>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25"/>
      <c r="BE151" s="25"/>
    </row>
    <row r="152" spans="1:61" s="23" customFormat="1" ht="15" customHeight="1">
      <c r="A152" s="25"/>
      <c r="B152" s="8"/>
      <c r="C152" s="210" t="s">
        <v>162</v>
      </c>
      <c r="D152" s="210"/>
      <c r="E152" s="210"/>
      <c r="F152" s="210"/>
      <c r="G152" s="210"/>
      <c r="H152" s="210"/>
      <c r="I152" s="210"/>
      <c r="J152" s="210"/>
      <c r="K152" s="210"/>
      <c r="L152" s="210"/>
      <c r="M152" s="210"/>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25"/>
      <c r="BE152" s="25"/>
    </row>
    <row r="153" spans="1:61" s="23" customFormat="1" ht="15" customHeight="1">
      <c r="A153" s="25"/>
      <c r="B153" s="8"/>
      <c r="C153" s="1"/>
      <c r="D153" s="1"/>
      <c r="E153" s="1"/>
      <c r="F153" s="1"/>
      <c r="G153" s="1"/>
      <c r="H153" s="1"/>
      <c r="I153" s="1"/>
      <c r="J153" s="1"/>
      <c r="K153" s="1"/>
      <c r="L153" s="1"/>
      <c r="M153" s="1"/>
      <c r="O153" s="104" t="s">
        <v>142</v>
      </c>
      <c r="P153" s="104"/>
      <c r="Q153" s="104"/>
      <c r="R153" s="104"/>
      <c r="S153" s="104"/>
      <c r="T153" s="104"/>
      <c r="U153" s="104" t="s">
        <v>163</v>
      </c>
      <c r="V153" s="104"/>
      <c r="W153" s="104"/>
      <c r="X153" s="104"/>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25"/>
      <c r="BE153" s="25"/>
    </row>
    <row r="154" spans="1:61" s="23" customFormat="1" ht="15" customHeight="1">
      <c r="A154" s="25"/>
      <c r="B154" s="104"/>
      <c r="C154" s="104"/>
      <c r="D154" s="104" t="s">
        <v>145</v>
      </c>
      <c r="E154" s="104"/>
      <c r="F154" s="104"/>
      <c r="G154" s="104"/>
      <c r="H154" s="104"/>
      <c r="I154" s="104"/>
      <c r="J154" s="104"/>
      <c r="K154" s="104"/>
      <c r="L154" s="104"/>
      <c r="M154" s="104"/>
      <c r="N154" s="104"/>
      <c r="O154" s="104" t="s">
        <v>146</v>
      </c>
      <c r="P154" s="104"/>
      <c r="Q154" s="104"/>
      <c r="R154" s="104" t="s">
        <v>147</v>
      </c>
      <c r="S154" s="104"/>
      <c r="T154" s="104"/>
      <c r="U154" s="104" t="s">
        <v>148</v>
      </c>
      <c r="V154" s="104"/>
      <c r="W154" s="104"/>
      <c r="X154" s="104"/>
      <c r="Y154" s="104" t="s">
        <v>11</v>
      </c>
      <c r="Z154" s="104"/>
      <c r="AA154" s="104"/>
      <c r="AB154" s="104"/>
      <c r="AC154" s="104" t="s">
        <v>164</v>
      </c>
      <c r="AD154" s="104"/>
      <c r="AE154" s="104"/>
      <c r="AF154" s="104"/>
      <c r="AG154" s="128" t="s">
        <v>165</v>
      </c>
      <c r="AH154" s="129"/>
      <c r="AI154" s="129"/>
      <c r="AJ154" s="130"/>
      <c r="AK154" s="128" t="s">
        <v>166</v>
      </c>
      <c r="AL154" s="129"/>
      <c r="AM154" s="129"/>
      <c r="AN154" s="130"/>
      <c r="AO154" s="128" t="s">
        <v>167</v>
      </c>
      <c r="AP154" s="129"/>
      <c r="AQ154" s="129"/>
      <c r="AR154" s="130"/>
      <c r="AS154" s="128" t="s">
        <v>153</v>
      </c>
      <c r="AT154" s="129"/>
      <c r="AU154" s="129"/>
      <c r="AV154" s="130"/>
      <c r="AW154" s="131" t="s">
        <v>168</v>
      </c>
      <c r="AX154" s="131"/>
      <c r="AY154" s="131"/>
      <c r="AZ154" s="131"/>
      <c r="BA154" s="1"/>
      <c r="BB154" s="1"/>
      <c r="BC154" s="1"/>
      <c r="BD154" s="1"/>
      <c r="BE154" s="25"/>
      <c r="BF154" s="25"/>
    </row>
    <row r="155" spans="1:61" s="23" customFormat="1" ht="15" customHeight="1">
      <c r="A155" s="25"/>
      <c r="B155" s="104">
        <v>1</v>
      </c>
      <c r="C155" s="104"/>
      <c r="D155" s="105" t="s">
        <v>169</v>
      </c>
      <c r="E155" s="105"/>
      <c r="F155" s="105"/>
      <c r="G155" s="105"/>
      <c r="H155" s="105"/>
      <c r="I155" s="105"/>
      <c r="J155" s="105"/>
      <c r="K155" s="105"/>
      <c r="L155" s="105"/>
      <c r="M155" s="105"/>
      <c r="N155" s="105"/>
      <c r="O155" s="106">
        <v>45569</v>
      </c>
      <c r="P155" s="106"/>
      <c r="Q155" s="106"/>
      <c r="R155" s="106">
        <v>45570</v>
      </c>
      <c r="S155" s="106"/>
      <c r="T155" s="106"/>
      <c r="U155" s="107" t="s">
        <v>170</v>
      </c>
      <c r="V155" s="107"/>
      <c r="W155" s="107"/>
      <c r="X155" s="107"/>
      <c r="Y155" s="108" t="s">
        <v>171</v>
      </c>
      <c r="Z155" s="108"/>
      <c r="AA155" s="108"/>
      <c r="AB155" s="108"/>
      <c r="AC155" s="109">
        <v>1600</v>
      </c>
      <c r="AD155" s="109"/>
      <c r="AE155" s="109"/>
      <c r="AF155" s="109"/>
      <c r="AG155" s="110">
        <v>10000</v>
      </c>
      <c r="AH155" s="111"/>
      <c r="AI155" s="111"/>
      <c r="AJ155" s="112"/>
      <c r="AK155" s="113">
        <f>IF(U155="","",AC155+AG155)</f>
        <v>11600</v>
      </c>
      <c r="AL155" s="114"/>
      <c r="AM155" s="114"/>
      <c r="AN155" s="115"/>
      <c r="AO155" s="116">
        <f>IF(U155="","",AK155-AS155)</f>
        <v>9600</v>
      </c>
      <c r="AP155" s="117"/>
      <c r="AQ155" s="117"/>
      <c r="AR155" s="118"/>
      <c r="AS155" s="110">
        <v>2000</v>
      </c>
      <c r="AT155" s="111"/>
      <c r="AU155" s="111"/>
      <c r="AV155" s="112"/>
      <c r="AW155" s="107">
        <v>5</v>
      </c>
      <c r="AX155" s="107"/>
      <c r="AY155" s="107"/>
      <c r="AZ155" s="107"/>
      <c r="BA155" s="1"/>
      <c r="BB155" s="1"/>
      <c r="BC155" s="1"/>
      <c r="BD155" s="1"/>
      <c r="BE155" s="25"/>
      <c r="BF155" s="25"/>
    </row>
    <row r="156" spans="1:61" s="23" customFormat="1" ht="15" customHeight="1">
      <c r="A156" s="25"/>
      <c r="B156" s="104">
        <v>2</v>
      </c>
      <c r="C156" s="104">
        <v>2</v>
      </c>
      <c r="D156" s="105" t="s">
        <v>169</v>
      </c>
      <c r="E156" s="105"/>
      <c r="F156" s="105"/>
      <c r="G156" s="105"/>
      <c r="H156" s="105"/>
      <c r="I156" s="105"/>
      <c r="J156" s="105"/>
      <c r="K156" s="105"/>
      <c r="L156" s="105"/>
      <c r="M156" s="105"/>
      <c r="N156" s="105"/>
      <c r="O156" s="106">
        <v>45569</v>
      </c>
      <c r="P156" s="106"/>
      <c r="Q156" s="106"/>
      <c r="R156" s="106">
        <v>45570</v>
      </c>
      <c r="S156" s="106"/>
      <c r="T156" s="106"/>
      <c r="U156" s="107" t="s">
        <v>170</v>
      </c>
      <c r="V156" s="107"/>
      <c r="W156" s="107"/>
      <c r="X156" s="107"/>
      <c r="Y156" s="108" t="s">
        <v>172</v>
      </c>
      <c r="Z156" s="108"/>
      <c r="AA156" s="108"/>
      <c r="AB156" s="108"/>
      <c r="AC156" s="109">
        <v>4500</v>
      </c>
      <c r="AD156" s="109"/>
      <c r="AE156" s="109"/>
      <c r="AF156" s="109"/>
      <c r="AG156" s="110">
        <v>10000</v>
      </c>
      <c r="AH156" s="111"/>
      <c r="AI156" s="111"/>
      <c r="AJ156" s="112"/>
      <c r="AK156" s="113">
        <f>IF(U156="","",AC156+AG156)</f>
        <v>14500</v>
      </c>
      <c r="AL156" s="114"/>
      <c r="AM156" s="114"/>
      <c r="AN156" s="115"/>
      <c r="AO156" s="116">
        <f>IF(U156="","",AK156-AS156)</f>
        <v>12500</v>
      </c>
      <c r="AP156" s="117"/>
      <c r="AQ156" s="117"/>
      <c r="AR156" s="118"/>
      <c r="AS156" s="110">
        <v>2000</v>
      </c>
      <c r="AT156" s="111"/>
      <c r="AU156" s="111"/>
      <c r="AV156" s="112"/>
      <c r="AW156" s="107">
        <v>6</v>
      </c>
      <c r="AX156" s="107"/>
      <c r="AY156" s="107"/>
      <c r="AZ156" s="107"/>
      <c r="BA156" s="1"/>
      <c r="BB156" s="1"/>
      <c r="BC156" s="1"/>
      <c r="BD156" s="1"/>
      <c r="BE156" s="25"/>
      <c r="BF156" s="25"/>
    </row>
    <row r="157" spans="1:61" s="23" customFormat="1" ht="15" customHeight="1">
      <c r="A157" s="25"/>
      <c r="B157" s="104">
        <v>3</v>
      </c>
      <c r="C157" s="104">
        <v>3</v>
      </c>
      <c r="D157" s="105"/>
      <c r="E157" s="105"/>
      <c r="F157" s="105"/>
      <c r="G157" s="105"/>
      <c r="H157" s="105"/>
      <c r="I157" s="105"/>
      <c r="J157" s="105"/>
      <c r="K157" s="105"/>
      <c r="L157" s="105"/>
      <c r="M157" s="105"/>
      <c r="N157" s="105"/>
      <c r="O157" s="106"/>
      <c r="P157" s="106"/>
      <c r="Q157" s="106"/>
      <c r="R157" s="206"/>
      <c r="S157" s="207"/>
      <c r="T157" s="208"/>
      <c r="U157" s="107"/>
      <c r="V157" s="107"/>
      <c r="W157" s="107"/>
      <c r="X157" s="107"/>
      <c r="Y157" s="108"/>
      <c r="Z157" s="108"/>
      <c r="AA157" s="108"/>
      <c r="AB157" s="108"/>
      <c r="AC157" s="109"/>
      <c r="AD157" s="109"/>
      <c r="AE157" s="109"/>
      <c r="AF157" s="109"/>
      <c r="AG157" s="110"/>
      <c r="AH157" s="111"/>
      <c r="AI157" s="111"/>
      <c r="AJ157" s="112"/>
      <c r="AK157" s="113" t="str">
        <f>IF(U157="","",AC157+AG157)</f>
        <v/>
      </c>
      <c r="AL157" s="114"/>
      <c r="AM157" s="114"/>
      <c r="AN157" s="115"/>
      <c r="AO157" s="116" t="str">
        <f>IF(U157="","",AK157-AS157)</f>
        <v/>
      </c>
      <c r="AP157" s="117"/>
      <c r="AQ157" s="117"/>
      <c r="AR157" s="118"/>
      <c r="AS157" s="110"/>
      <c r="AT157" s="111"/>
      <c r="AU157" s="111"/>
      <c r="AV157" s="112"/>
      <c r="AW157" s="107"/>
      <c r="AX157" s="107"/>
      <c r="AY157" s="107"/>
      <c r="AZ157" s="107"/>
      <c r="BA157" s="1"/>
      <c r="BB157" s="1"/>
      <c r="BC157" s="1"/>
      <c r="BD157" s="1"/>
      <c r="BE157" s="25"/>
      <c r="BF157" s="25"/>
    </row>
    <row r="158" spans="1:61" s="23" customFormat="1" ht="15" customHeight="1">
      <c r="A158" s="25"/>
      <c r="B158" s="104">
        <v>4</v>
      </c>
      <c r="C158" s="104">
        <v>4</v>
      </c>
      <c r="D158" s="105"/>
      <c r="E158" s="105"/>
      <c r="F158" s="105"/>
      <c r="G158" s="105"/>
      <c r="H158" s="105"/>
      <c r="I158" s="105"/>
      <c r="J158" s="105"/>
      <c r="K158" s="105"/>
      <c r="L158" s="105"/>
      <c r="M158" s="105"/>
      <c r="N158" s="105"/>
      <c r="O158" s="106"/>
      <c r="P158" s="106"/>
      <c r="Q158" s="106"/>
      <c r="R158" s="106"/>
      <c r="S158" s="106"/>
      <c r="T158" s="106"/>
      <c r="U158" s="107"/>
      <c r="V158" s="107"/>
      <c r="W158" s="107"/>
      <c r="X158" s="107"/>
      <c r="Y158" s="108"/>
      <c r="Z158" s="108"/>
      <c r="AA158" s="108"/>
      <c r="AB158" s="108"/>
      <c r="AC158" s="109"/>
      <c r="AD158" s="109"/>
      <c r="AE158" s="109"/>
      <c r="AF158" s="109"/>
      <c r="AG158" s="110"/>
      <c r="AH158" s="111"/>
      <c r="AI158" s="111"/>
      <c r="AJ158" s="112"/>
      <c r="AK158" s="113" t="str">
        <f>IF(U158="","",AC158+AG158)</f>
        <v/>
      </c>
      <c r="AL158" s="114"/>
      <c r="AM158" s="114"/>
      <c r="AN158" s="115"/>
      <c r="AO158" s="116" t="str">
        <f>IF(U158="","",AK158-AS158)</f>
        <v/>
      </c>
      <c r="AP158" s="117"/>
      <c r="AQ158" s="117"/>
      <c r="AR158" s="118"/>
      <c r="AS158" s="110"/>
      <c r="AT158" s="111"/>
      <c r="AU158" s="111"/>
      <c r="AV158" s="112"/>
      <c r="AW158" s="107"/>
      <c r="AX158" s="107"/>
      <c r="AY158" s="107"/>
      <c r="AZ158" s="107"/>
      <c r="BA158" s="25"/>
      <c r="BB158" s="25"/>
      <c r="BC158" s="25"/>
      <c r="BD158" s="25"/>
      <c r="BE158" s="25"/>
      <c r="BF158" s="25"/>
    </row>
    <row r="159" spans="1:61" s="23" customFormat="1" ht="15" customHeight="1">
      <c r="A159" s="25"/>
      <c r="B159" s="104">
        <v>5</v>
      </c>
      <c r="C159" s="104">
        <v>5</v>
      </c>
      <c r="D159" s="105"/>
      <c r="E159" s="105"/>
      <c r="F159" s="105"/>
      <c r="G159" s="105"/>
      <c r="H159" s="105"/>
      <c r="I159" s="105"/>
      <c r="J159" s="105"/>
      <c r="K159" s="105"/>
      <c r="L159" s="105"/>
      <c r="M159" s="105"/>
      <c r="N159" s="105"/>
      <c r="O159" s="106"/>
      <c r="P159" s="106"/>
      <c r="Q159" s="106"/>
      <c r="R159" s="106"/>
      <c r="S159" s="106"/>
      <c r="T159" s="106"/>
      <c r="U159" s="107"/>
      <c r="V159" s="107"/>
      <c r="W159" s="107"/>
      <c r="X159" s="107"/>
      <c r="Y159" s="108"/>
      <c r="Z159" s="108"/>
      <c r="AA159" s="108"/>
      <c r="AB159" s="108"/>
      <c r="AC159" s="109"/>
      <c r="AD159" s="109"/>
      <c r="AE159" s="109"/>
      <c r="AF159" s="109"/>
      <c r="AG159" s="110"/>
      <c r="AH159" s="111"/>
      <c r="AI159" s="111"/>
      <c r="AJ159" s="112"/>
      <c r="AK159" s="113" t="str">
        <f t="shared" ref="AK159:AK164" si="37">IF(U159="","",AC159+AG159)</f>
        <v/>
      </c>
      <c r="AL159" s="114"/>
      <c r="AM159" s="114"/>
      <c r="AN159" s="115"/>
      <c r="AO159" s="116" t="str">
        <f t="shared" ref="AO159:AO164" si="38">IF(U159="","",AK159-AS159)</f>
        <v/>
      </c>
      <c r="AP159" s="117"/>
      <c r="AQ159" s="117"/>
      <c r="AR159" s="118"/>
      <c r="AS159" s="110"/>
      <c r="AT159" s="111"/>
      <c r="AU159" s="111"/>
      <c r="AV159" s="112"/>
      <c r="AW159" s="107"/>
      <c r="AX159" s="107"/>
      <c r="AY159" s="107"/>
      <c r="AZ159" s="107"/>
      <c r="BA159" s="25"/>
      <c r="BB159" s="25"/>
      <c r="BC159" s="25"/>
      <c r="BD159" s="25"/>
      <c r="BE159" s="25"/>
      <c r="BF159" s="25"/>
    </row>
    <row r="160" spans="1:61" s="23" customFormat="1" ht="15" customHeight="1">
      <c r="A160" s="25"/>
      <c r="B160" s="104">
        <v>6</v>
      </c>
      <c r="C160" s="104">
        <v>6</v>
      </c>
      <c r="D160" s="105"/>
      <c r="E160" s="105"/>
      <c r="F160" s="105"/>
      <c r="G160" s="105"/>
      <c r="H160" s="105"/>
      <c r="I160" s="105"/>
      <c r="J160" s="105"/>
      <c r="K160" s="105"/>
      <c r="L160" s="105"/>
      <c r="M160" s="105"/>
      <c r="N160" s="105"/>
      <c r="O160" s="106"/>
      <c r="P160" s="106"/>
      <c r="Q160" s="106"/>
      <c r="R160" s="106"/>
      <c r="S160" s="106"/>
      <c r="T160" s="106"/>
      <c r="U160" s="107"/>
      <c r="V160" s="107"/>
      <c r="W160" s="107"/>
      <c r="X160" s="107"/>
      <c r="Y160" s="108"/>
      <c r="Z160" s="108"/>
      <c r="AA160" s="108"/>
      <c r="AB160" s="108"/>
      <c r="AC160" s="109"/>
      <c r="AD160" s="109"/>
      <c r="AE160" s="109"/>
      <c r="AF160" s="109"/>
      <c r="AG160" s="110"/>
      <c r="AH160" s="111"/>
      <c r="AI160" s="111"/>
      <c r="AJ160" s="112"/>
      <c r="AK160" s="113" t="str">
        <f t="shared" si="37"/>
        <v/>
      </c>
      <c r="AL160" s="114"/>
      <c r="AM160" s="114"/>
      <c r="AN160" s="115"/>
      <c r="AO160" s="116" t="str">
        <f t="shared" si="38"/>
        <v/>
      </c>
      <c r="AP160" s="117"/>
      <c r="AQ160" s="117"/>
      <c r="AR160" s="118"/>
      <c r="AS160" s="110"/>
      <c r="AT160" s="111"/>
      <c r="AU160" s="111"/>
      <c r="AV160" s="112"/>
      <c r="AW160" s="107"/>
      <c r="AX160" s="107"/>
      <c r="AY160" s="107"/>
      <c r="AZ160" s="107"/>
      <c r="BA160" s="25"/>
      <c r="BB160" s="25"/>
      <c r="BC160" s="25"/>
      <c r="BD160" s="25"/>
      <c r="BE160" s="25"/>
      <c r="BF160" s="25"/>
    </row>
    <row r="161" spans="1:58" s="23" customFormat="1" ht="15" customHeight="1">
      <c r="A161" s="25"/>
      <c r="B161" s="104">
        <v>7</v>
      </c>
      <c r="C161" s="104">
        <v>7</v>
      </c>
      <c r="D161" s="105"/>
      <c r="E161" s="105"/>
      <c r="F161" s="105"/>
      <c r="G161" s="105"/>
      <c r="H161" s="105"/>
      <c r="I161" s="105"/>
      <c r="J161" s="105"/>
      <c r="K161" s="105"/>
      <c r="L161" s="105"/>
      <c r="M161" s="105"/>
      <c r="N161" s="105"/>
      <c r="O161" s="106"/>
      <c r="P161" s="106"/>
      <c r="Q161" s="106"/>
      <c r="R161" s="106"/>
      <c r="S161" s="106"/>
      <c r="T161" s="106"/>
      <c r="U161" s="107"/>
      <c r="V161" s="107"/>
      <c r="W161" s="107"/>
      <c r="X161" s="107"/>
      <c r="Y161" s="108"/>
      <c r="Z161" s="108"/>
      <c r="AA161" s="108"/>
      <c r="AB161" s="108"/>
      <c r="AC161" s="109"/>
      <c r="AD161" s="109"/>
      <c r="AE161" s="109"/>
      <c r="AF161" s="109"/>
      <c r="AG161" s="110"/>
      <c r="AH161" s="111"/>
      <c r="AI161" s="111"/>
      <c r="AJ161" s="112"/>
      <c r="AK161" s="113" t="str">
        <f t="shared" si="37"/>
        <v/>
      </c>
      <c r="AL161" s="114"/>
      <c r="AM161" s="114"/>
      <c r="AN161" s="115"/>
      <c r="AO161" s="116" t="str">
        <f t="shared" si="38"/>
        <v/>
      </c>
      <c r="AP161" s="117"/>
      <c r="AQ161" s="117"/>
      <c r="AR161" s="118"/>
      <c r="AS161" s="110"/>
      <c r="AT161" s="111"/>
      <c r="AU161" s="111"/>
      <c r="AV161" s="112"/>
      <c r="AW161" s="107"/>
      <c r="AX161" s="107"/>
      <c r="AY161" s="107"/>
      <c r="AZ161" s="107"/>
      <c r="BA161" s="25"/>
      <c r="BB161" s="25"/>
      <c r="BC161" s="25"/>
      <c r="BD161" s="25"/>
      <c r="BE161" s="25"/>
      <c r="BF161" s="25"/>
    </row>
    <row r="162" spans="1:58" s="23" customFormat="1" ht="15" customHeight="1">
      <c r="A162" s="25"/>
      <c r="B162" s="104">
        <v>8</v>
      </c>
      <c r="C162" s="104">
        <v>8</v>
      </c>
      <c r="D162" s="105"/>
      <c r="E162" s="105"/>
      <c r="F162" s="105"/>
      <c r="G162" s="105"/>
      <c r="H162" s="105"/>
      <c r="I162" s="105"/>
      <c r="J162" s="105"/>
      <c r="K162" s="105"/>
      <c r="L162" s="105"/>
      <c r="M162" s="105"/>
      <c r="N162" s="105"/>
      <c r="O162" s="106"/>
      <c r="P162" s="106"/>
      <c r="Q162" s="106"/>
      <c r="R162" s="106"/>
      <c r="S162" s="106"/>
      <c r="T162" s="106"/>
      <c r="U162" s="107"/>
      <c r="V162" s="107"/>
      <c r="W162" s="107"/>
      <c r="X162" s="107"/>
      <c r="Y162" s="108"/>
      <c r="Z162" s="108"/>
      <c r="AA162" s="108"/>
      <c r="AB162" s="108"/>
      <c r="AC162" s="109"/>
      <c r="AD162" s="109"/>
      <c r="AE162" s="109"/>
      <c r="AF162" s="109"/>
      <c r="AG162" s="110"/>
      <c r="AH162" s="111"/>
      <c r="AI162" s="111"/>
      <c r="AJ162" s="112"/>
      <c r="AK162" s="113" t="str">
        <f t="shared" si="37"/>
        <v/>
      </c>
      <c r="AL162" s="114"/>
      <c r="AM162" s="114"/>
      <c r="AN162" s="115"/>
      <c r="AO162" s="116" t="str">
        <f t="shared" si="38"/>
        <v/>
      </c>
      <c r="AP162" s="117"/>
      <c r="AQ162" s="117"/>
      <c r="AR162" s="118"/>
      <c r="AS162" s="110"/>
      <c r="AT162" s="111"/>
      <c r="AU162" s="111"/>
      <c r="AV162" s="112"/>
      <c r="AW162" s="107"/>
      <c r="AX162" s="107"/>
      <c r="AY162" s="107"/>
      <c r="AZ162" s="107"/>
      <c r="BA162" s="25"/>
      <c r="BB162" s="25"/>
      <c r="BC162" s="25"/>
      <c r="BD162" s="25"/>
      <c r="BE162" s="25"/>
      <c r="BF162" s="25"/>
    </row>
    <row r="163" spans="1:58" s="23" customFormat="1" ht="15" customHeight="1">
      <c r="A163" s="25"/>
      <c r="B163" s="104">
        <v>9</v>
      </c>
      <c r="C163" s="104">
        <v>9</v>
      </c>
      <c r="D163" s="105"/>
      <c r="E163" s="105"/>
      <c r="F163" s="105"/>
      <c r="G163" s="105"/>
      <c r="H163" s="105"/>
      <c r="I163" s="105"/>
      <c r="J163" s="105"/>
      <c r="K163" s="105"/>
      <c r="L163" s="105"/>
      <c r="M163" s="105"/>
      <c r="N163" s="105"/>
      <c r="O163" s="106"/>
      <c r="P163" s="106"/>
      <c r="Q163" s="106"/>
      <c r="R163" s="106"/>
      <c r="S163" s="106"/>
      <c r="T163" s="106"/>
      <c r="U163" s="107"/>
      <c r="V163" s="107"/>
      <c r="W163" s="107"/>
      <c r="X163" s="107"/>
      <c r="Y163" s="108"/>
      <c r="Z163" s="108"/>
      <c r="AA163" s="108"/>
      <c r="AB163" s="108"/>
      <c r="AC163" s="109"/>
      <c r="AD163" s="109"/>
      <c r="AE163" s="109"/>
      <c r="AF163" s="109"/>
      <c r="AG163" s="110"/>
      <c r="AH163" s="111"/>
      <c r="AI163" s="111"/>
      <c r="AJ163" s="112"/>
      <c r="AK163" s="113" t="str">
        <f t="shared" si="37"/>
        <v/>
      </c>
      <c r="AL163" s="114"/>
      <c r="AM163" s="114"/>
      <c r="AN163" s="115"/>
      <c r="AO163" s="116" t="str">
        <f t="shared" si="38"/>
        <v/>
      </c>
      <c r="AP163" s="117"/>
      <c r="AQ163" s="117"/>
      <c r="AR163" s="118"/>
      <c r="AS163" s="110"/>
      <c r="AT163" s="111"/>
      <c r="AU163" s="111"/>
      <c r="AV163" s="112"/>
      <c r="AW163" s="107"/>
      <c r="AX163" s="107"/>
      <c r="AY163" s="107"/>
      <c r="AZ163" s="107"/>
      <c r="BA163" s="25"/>
      <c r="BB163" s="25"/>
      <c r="BC163" s="25"/>
      <c r="BD163" s="25"/>
      <c r="BE163" s="25"/>
      <c r="BF163" s="25"/>
    </row>
    <row r="164" spans="1:58" s="23" customFormat="1" ht="15" customHeight="1">
      <c r="A164" s="25"/>
      <c r="B164" s="104">
        <v>10</v>
      </c>
      <c r="C164" s="104">
        <v>10</v>
      </c>
      <c r="D164" s="105"/>
      <c r="E164" s="105"/>
      <c r="F164" s="105"/>
      <c r="G164" s="105"/>
      <c r="H164" s="105"/>
      <c r="I164" s="105"/>
      <c r="J164" s="105"/>
      <c r="K164" s="105"/>
      <c r="L164" s="105"/>
      <c r="M164" s="105"/>
      <c r="N164" s="105"/>
      <c r="O164" s="106"/>
      <c r="P164" s="106"/>
      <c r="Q164" s="106"/>
      <c r="R164" s="106"/>
      <c r="S164" s="106"/>
      <c r="T164" s="106"/>
      <c r="U164" s="107"/>
      <c r="V164" s="107"/>
      <c r="W164" s="107"/>
      <c r="X164" s="107"/>
      <c r="Y164" s="108"/>
      <c r="Z164" s="108"/>
      <c r="AA164" s="108"/>
      <c r="AB164" s="108"/>
      <c r="AC164" s="109"/>
      <c r="AD164" s="109"/>
      <c r="AE164" s="109"/>
      <c r="AF164" s="109"/>
      <c r="AG164" s="110"/>
      <c r="AH164" s="111"/>
      <c r="AI164" s="111"/>
      <c r="AJ164" s="112"/>
      <c r="AK164" s="113" t="str">
        <f t="shared" si="37"/>
        <v/>
      </c>
      <c r="AL164" s="114"/>
      <c r="AM164" s="114"/>
      <c r="AN164" s="115"/>
      <c r="AO164" s="116" t="str">
        <f t="shared" si="38"/>
        <v/>
      </c>
      <c r="AP164" s="117"/>
      <c r="AQ164" s="117"/>
      <c r="AR164" s="118"/>
      <c r="AS164" s="110"/>
      <c r="AT164" s="111"/>
      <c r="AU164" s="111"/>
      <c r="AV164" s="112"/>
      <c r="AW164" s="107"/>
      <c r="AX164" s="107"/>
      <c r="AY164" s="107"/>
      <c r="AZ164" s="107"/>
      <c r="BA164" s="25"/>
      <c r="BB164" s="25"/>
      <c r="BC164" s="25"/>
      <c r="BD164" s="25"/>
      <c r="BE164" s="25"/>
      <c r="BF164" s="25"/>
    </row>
    <row r="165" spans="1:58" s="23" customFormat="1" ht="1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row>
    <row r="166" spans="1:58" s="23" customFormat="1" ht="1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row>
    <row r="167" spans="1:58" s="23" customFormat="1" ht="15" customHeight="1">
      <c r="A167" s="25"/>
      <c r="B167" s="23" t="s">
        <v>173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25"/>
      <c r="BD167" s="25"/>
      <c r="BE167" s="25"/>
    </row>
    <row r="168" spans="1:58" s="23" customFormat="1" ht="15" customHeight="1" thickBot="1">
      <c r="A168" s="25"/>
      <c r="B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25"/>
      <c r="BD168" s="25"/>
      <c r="BE168" s="25"/>
    </row>
    <row r="169" spans="1:58" s="23" customFormat="1" ht="32.25" customHeight="1">
      <c r="A169" s="25"/>
      <c r="B169" s="198" t="s">
        <v>174</v>
      </c>
      <c r="C169" s="199"/>
      <c r="D169" s="199"/>
      <c r="E169" s="199"/>
      <c r="F169" s="199"/>
      <c r="G169" s="199"/>
      <c r="H169" s="199"/>
      <c r="I169" s="199"/>
      <c r="J169" s="199"/>
      <c r="K169" s="199"/>
      <c r="L169" s="200" t="s">
        <v>175</v>
      </c>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1"/>
      <c r="BA169" s="25"/>
      <c r="BB169" s="25"/>
      <c r="BC169" s="25"/>
    </row>
    <row r="170" spans="1:58" s="23" customFormat="1" ht="33.75" customHeight="1" thickBot="1">
      <c r="A170" s="25"/>
      <c r="B170" s="202" t="s">
        <v>176</v>
      </c>
      <c r="C170" s="203"/>
      <c r="D170" s="203"/>
      <c r="E170" s="203"/>
      <c r="F170" s="203"/>
      <c r="G170" s="203"/>
      <c r="H170" s="203"/>
      <c r="I170" s="203"/>
      <c r="J170" s="203"/>
      <c r="K170" s="203"/>
      <c r="L170" s="204" t="s">
        <v>177</v>
      </c>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5"/>
      <c r="BA170" s="25"/>
      <c r="BB170" s="25"/>
      <c r="BC170" s="25"/>
    </row>
    <row r="171" spans="1:58" s="23" customFormat="1" ht="1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8" s="23" customFormat="1" ht="1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8" s="23" customFormat="1" ht="1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row>
    <row r="174" spans="1:58" s="23" customFormat="1" ht="1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row>
    <row r="175" spans="1:58" s="11" customFormat="1" ht="4.5" customHeight="1">
      <c r="B175" s="23"/>
    </row>
    <row r="176" spans="1:58" s="23" customFormat="1" ht="15" customHeight="1">
      <c r="A176" s="23" t="s">
        <v>178</v>
      </c>
    </row>
    <row r="177" spans="1:53" s="11" customFormat="1" ht="4.5" customHeight="1" thickBot="1">
      <c r="B177" s="23"/>
    </row>
    <row r="178" spans="1:53" s="23" customFormat="1" ht="15" customHeight="1">
      <c r="C178" s="187" t="s">
        <v>179</v>
      </c>
      <c r="D178" s="188"/>
      <c r="E178" s="188"/>
      <c r="F178" s="188"/>
      <c r="G178" s="188"/>
      <c r="H178" s="188"/>
      <c r="I178" s="188"/>
      <c r="J178" s="189"/>
      <c r="K178" s="190" t="s">
        <v>180</v>
      </c>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1"/>
    </row>
    <row r="179" spans="1:53" s="23" customFormat="1" ht="15" customHeight="1" thickBot="1">
      <c r="C179" s="169" t="s">
        <v>181</v>
      </c>
      <c r="D179" s="170"/>
      <c r="E179" s="170"/>
      <c r="F179" s="170"/>
      <c r="G179" s="170"/>
      <c r="H179" s="170"/>
      <c r="I179" s="170"/>
      <c r="J179" s="171"/>
      <c r="K179" s="192" t="s">
        <v>182</v>
      </c>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3"/>
    </row>
    <row r="180" spans="1:53" s="23" customFormat="1" ht="15" customHeight="1">
      <c r="C180" s="194"/>
      <c r="D180" s="195"/>
      <c r="E180" s="195"/>
      <c r="F180" s="195"/>
      <c r="G180" s="195"/>
      <c r="H180" s="195"/>
      <c r="I180" s="195"/>
      <c r="J180" s="196"/>
      <c r="K180" s="197" t="s">
        <v>183</v>
      </c>
      <c r="L180" s="174"/>
      <c r="M180" s="174"/>
      <c r="N180" s="174"/>
      <c r="O180" s="174"/>
      <c r="P180" s="174"/>
      <c r="Q180" s="174"/>
      <c r="R180" s="175"/>
      <c r="S180" s="173" t="s">
        <v>148</v>
      </c>
      <c r="T180" s="174"/>
      <c r="U180" s="174"/>
      <c r="V180" s="174"/>
      <c r="W180" s="175"/>
      <c r="X180" s="173" t="s">
        <v>11</v>
      </c>
      <c r="Y180" s="174"/>
      <c r="Z180" s="174"/>
      <c r="AA180" s="174"/>
      <c r="AB180" s="175"/>
      <c r="AC180" s="173" t="s">
        <v>184</v>
      </c>
      <c r="AD180" s="174"/>
      <c r="AE180" s="174"/>
      <c r="AF180" s="174"/>
      <c r="AG180" s="174"/>
      <c r="AH180" s="174"/>
      <c r="AI180" s="174"/>
      <c r="AJ180" s="175"/>
      <c r="AK180" s="173" t="s">
        <v>185</v>
      </c>
      <c r="AL180" s="174"/>
      <c r="AM180" s="174"/>
      <c r="AN180" s="174"/>
      <c r="AO180" s="175"/>
      <c r="AP180" s="173" t="s">
        <v>186</v>
      </c>
      <c r="AQ180" s="174"/>
      <c r="AR180" s="174"/>
      <c r="AS180" s="174"/>
      <c r="AT180" s="175"/>
      <c r="AU180" s="176" t="s">
        <v>187</v>
      </c>
      <c r="AV180" s="176"/>
      <c r="AW180" s="176"/>
      <c r="AX180" s="176"/>
      <c r="AY180" s="176"/>
      <c r="AZ180" s="176"/>
      <c r="BA180" s="177"/>
    </row>
    <row r="181" spans="1:53" s="23" customFormat="1" ht="15" customHeight="1">
      <c r="C181" s="178" t="s">
        <v>188</v>
      </c>
      <c r="D181" s="179"/>
      <c r="E181" s="179"/>
      <c r="F181" s="179"/>
      <c r="G181" s="179"/>
      <c r="H181" s="179"/>
      <c r="I181" s="179"/>
      <c r="J181" s="180"/>
      <c r="K181" s="181" t="s">
        <v>189</v>
      </c>
      <c r="L181" s="182"/>
      <c r="M181" s="182"/>
      <c r="N181" s="182"/>
      <c r="O181" s="182"/>
      <c r="P181" s="182"/>
      <c r="Q181" s="182"/>
      <c r="R181" s="183"/>
      <c r="S181" s="184" t="s">
        <v>190</v>
      </c>
      <c r="T181" s="182"/>
      <c r="U181" s="182"/>
      <c r="V181" s="182"/>
      <c r="W181" s="183"/>
      <c r="X181" s="184" t="s">
        <v>191</v>
      </c>
      <c r="Y181" s="182"/>
      <c r="Z181" s="182"/>
      <c r="AA181" s="182"/>
      <c r="AB181" s="183"/>
      <c r="AC181" s="184" t="s">
        <v>192</v>
      </c>
      <c r="AD181" s="182"/>
      <c r="AE181" s="182"/>
      <c r="AF181" s="182"/>
      <c r="AG181" s="182"/>
      <c r="AH181" s="182"/>
      <c r="AI181" s="182"/>
      <c r="AJ181" s="183"/>
      <c r="AK181" s="184" t="s">
        <v>193</v>
      </c>
      <c r="AL181" s="182"/>
      <c r="AM181" s="182"/>
      <c r="AN181" s="182"/>
      <c r="AO181" s="183"/>
      <c r="AP181" s="184" t="s">
        <v>193</v>
      </c>
      <c r="AQ181" s="182"/>
      <c r="AR181" s="182"/>
      <c r="AS181" s="182"/>
      <c r="AT181" s="183"/>
      <c r="AU181" s="185" t="s">
        <v>194</v>
      </c>
      <c r="AV181" s="182"/>
      <c r="AW181" s="182"/>
      <c r="AX181" s="182"/>
      <c r="AY181" s="182"/>
      <c r="AZ181" s="182"/>
      <c r="BA181" s="186"/>
    </row>
    <row r="182" spans="1:53" s="23" customFormat="1" ht="15" customHeight="1" thickBot="1">
      <c r="C182" s="169" t="s">
        <v>195</v>
      </c>
      <c r="D182" s="170"/>
      <c r="E182" s="170"/>
      <c r="F182" s="170"/>
      <c r="G182" s="170"/>
      <c r="H182" s="170"/>
      <c r="I182" s="170"/>
      <c r="J182" s="171"/>
      <c r="K182" s="172" t="s">
        <v>196</v>
      </c>
      <c r="L182" s="164"/>
      <c r="M182" s="164"/>
      <c r="N182" s="164"/>
      <c r="O182" s="164"/>
      <c r="P182" s="164"/>
      <c r="Q182" s="164"/>
      <c r="R182" s="165"/>
      <c r="S182" s="163" t="s">
        <v>197</v>
      </c>
      <c r="T182" s="164"/>
      <c r="U182" s="164"/>
      <c r="V182" s="164"/>
      <c r="W182" s="165"/>
      <c r="X182" s="163" t="s">
        <v>198</v>
      </c>
      <c r="Y182" s="164"/>
      <c r="Z182" s="164"/>
      <c r="AA182" s="164"/>
      <c r="AB182" s="165"/>
      <c r="AC182" s="163" t="s">
        <v>199</v>
      </c>
      <c r="AD182" s="164"/>
      <c r="AE182" s="164"/>
      <c r="AF182" s="164"/>
      <c r="AG182" s="164"/>
      <c r="AH182" s="164"/>
      <c r="AI182" s="164"/>
      <c r="AJ182" s="165"/>
      <c r="AK182" s="163" t="s">
        <v>200</v>
      </c>
      <c r="AL182" s="164"/>
      <c r="AM182" s="164"/>
      <c r="AN182" s="164"/>
      <c r="AO182" s="165"/>
      <c r="AP182" s="163" t="s">
        <v>200</v>
      </c>
      <c r="AQ182" s="164"/>
      <c r="AR182" s="164"/>
      <c r="AS182" s="164"/>
      <c r="AT182" s="165"/>
      <c r="AU182" s="166" t="s">
        <v>201</v>
      </c>
      <c r="AV182" s="164"/>
      <c r="AW182" s="164"/>
      <c r="AX182" s="164"/>
      <c r="AY182" s="164"/>
      <c r="AZ182" s="164"/>
      <c r="BA182" s="167"/>
    </row>
    <row r="183" spans="1:53" s="11" customFormat="1" ht="15.75" customHeight="1">
      <c r="B183" s="23"/>
    </row>
    <row r="184" spans="1:53">
      <c r="A184" s="168" t="s">
        <v>202</v>
      </c>
      <c r="B184" s="168"/>
      <c r="C184" s="168"/>
      <c r="D184" s="168"/>
      <c r="E184" s="168"/>
    </row>
    <row r="186" spans="1:53">
      <c r="B186" s="104" t="s">
        <v>203</v>
      </c>
      <c r="C186" s="104"/>
      <c r="D186" s="104"/>
      <c r="E186" s="104"/>
      <c r="F186" s="104"/>
      <c r="G186" s="162" t="s">
        <v>180</v>
      </c>
      <c r="H186" s="162"/>
      <c r="I186" s="162"/>
      <c r="J186" s="162"/>
      <c r="K186" s="162"/>
      <c r="L186" s="162"/>
      <c r="M186" s="162"/>
      <c r="N186" s="104" t="s">
        <v>204</v>
      </c>
      <c r="O186" s="104"/>
      <c r="P186" s="104"/>
      <c r="Q186" s="104"/>
      <c r="R186" s="162" t="s">
        <v>205</v>
      </c>
      <c r="S186" s="162"/>
      <c r="T186" s="162"/>
      <c r="U186" s="162"/>
      <c r="V186" s="162"/>
      <c r="W186" s="162"/>
      <c r="X186" s="162"/>
    </row>
    <row r="187" spans="1:53">
      <c r="C187" s="104" t="s">
        <v>206</v>
      </c>
      <c r="D187" s="104"/>
      <c r="E187" s="104"/>
      <c r="F187" s="104"/>
      <c r="G187" s="162" t="s">
        <v>191</v>
      </c>
      <c r="H187" s="162"/>
      <c r="I187" s="162"/>
      <c r="J187" s="162"/>
      <c r="K187" s="162"/>
      <c r="L187" s="162"/>
      <c r="M187" s="162"/>
      <c r="N187" s="104" t="s">
        <v>204</v>
      </c>
      <c r="O187" s="104"/>
      <c r="P187" s="104"/>
      <c r="Q187" s="104"/>
      <c r="R187" s="162" t="s">
        <v>200</v>
      </c>
      <c r="S187" s="162"/>
      <c r="T187" s="162"/>
      <c r="U187" s="162"/>
      <c r="V187" s="162"/>
      <c r="W187" s="162"/>
      <c r="X187" s="162"/>
    </row>
    <row r="188" spans="1:53" s="11" customFormat="1" ht="15.75" customHeight="1">
      <c r="B188" s="23"/>
    </row>
    <row r="189" spans="1:53" s="11" customFormat="1" ht="15" customHeight="1">
      <c r="B189" s="23"/>
    </row>
    <row r="190" spans="1:53" s="23" customFormat="1" ht="15" customHeight="1" thickBot="1">
      <c r="A190" s="141" t="s">
        <v>207</v>
      </c>
      <c r="B190" s="141"/>
      <c r="C190" s="141"/>
      <c r="D190" s="141"/>
      <c r="E190" s="141"/>
      <c r="F190" s="141"/>
      <c r="G190" s="141"/>
      <c r="H190" s="141"/>
      <c r="I190" s="141"/>
      <c r="J190" s="141"/>
      <c r="K190" s="141"/>
      <c r="L190" s="141"/>
      <c r="M190" s="141"/>
      <c r="N190" s="141"/>
    </row>
    <row r="191" spans="1:53" s="11" customFormat="1" ht="15.75" customHeight="1">
      <c r="B191" s="23"/>
      <c r="C191" s="36"/>
      <c r="D191" s="836" t="s">
        <v>208</v>
      </c>
      <c r="E191" s="836"/>
      <c r="F191" s="836"/>
      <c r="G191" s="836"/>
      <c r="H191" s="836"/>
      <c r="I191" s="836"/>
      <c r="J191" s="836"/>
      <c r="K191" s="836"/>
      <c r="L191" s="836"/>
      <c r="M191" s="836"/>
      <c r="N191" s="836"/>
      <c r="O191" s="836"/>
      <c r="P191" s="160" t="s">
        <v>209</v>
      </c>
      <c r="Q191" s="160"/>
      <c r="R191" s="160"/>
      <c r="S191" s="160"/>
      <c r="T191" s="160"/>
      <c r="U191" s="160"/>
      <c r="V191" s="160"/>
      <c r="W191" s="160"/>
      <c r="X191" s="160"/>
      <c r="Y191" s="160"/>
      <c r="Z191" s="160" t="s">
        <v>210</v>
      </c>
      <c r="AA191" s="160"/>
      <c r="AB191" s="160"/>
      <c r="AC191" s="160"/>
      <c r="AD191" s="160"/>
      <c r="AE191" s="160"/>
      <c r="AF191" s="160"/>
      <c r="AG191" s="160"/>
      <c r="AH191" s="160"/>
      <c r="AI191" s="161"/>
    </row>
    <row r="192" spans="1:53">
      <c r="A192" s="35">
        <v>1</v>
      </c>
      <c r="C192" s="37" t="s">
        <v>211</v>
      </c>
      <c r="D192" s="150" t="str">
        <f>IF(ISNA(VLOOKUP(A192,'&lt;見本&gt;入力シート'!$B$47:$L$56,3,FALSE)),"",VLOOKUP(A192,'&lt;見本&gt;入力シート'!$B$47:$L$56,3,FALSE))</f>
        <v>医用テレメータ</v>
      </c>
      <c r="E192" s="150"/>
      <c r="F192" s="150"/>
      <c r="G192" s="150"/>
      <c r="H192" s="150"/>
      <c r="I192" s="150"/>
      <c r="J192" s="150"/>
      <c r="K192" s="150"/>
      <c r="L192" s="150"/>
      <c r="M192" s="150"/>
      <c r="N192" s="150"/>
      <c r="O192" s="150"/>
      <c r="P192" s="151" t="s">
        <v>212</v>
      </c>
      <c r="Q192" s="151"/>
      <c r="R192" s="151"/>
      <c r="S192" s="151"/>
      <c r="T192" s="151"/>
      <c r="U192" s="151"/>
      <c r="V192" s="151"/>
      <c r="W192" s="151"/>
      <c r="X192" s="151"/>
      <c r="Y192" s="151"/>
      <c r="Z192" s="151" t="s">
        <v>213</v>
      </c>
      <c r="AA192" s="151"/>
      <c r="AB192" s="151"/>
      <c r="AC192" s="151"/>
      <c r="AD192" s="151"/>
      <c r="AE192" s="151"/>
      <c r="AF192" s="151"/>
      <c r="AG192" s="151"/>
      <c r="AH192" s="151"/>
      <c r="AI192" s="152"/>
      <c r="AJ192" s="38"/>
      <c r="AK192" s="38"/>
      <c r="AL192" s="38"/>
      <c r="AM192" s="38"/>
      <c r="AN192" s="38"/>
      <c r="AO192" s="38"/>
      <c r="AP192" s="38"/>
      <c r="AQ192" s="38"/>
      <c r="AR192" s="38"/>
      <c r="AS192" s="38"/>
      <c r="AT192" s="38"/>
      <c r="AU192" s="38"/>
      <c r="AV192" s="38"/>
      <c r="AW192" s="38"/>
      <c r="AX192" s="38"/>
      <c r="AY192" s="38"/>
      <c r="AZ192" s="38"/>
    </row>
    <row r="193" spans="1:52">
      <c r="A193" s="35">
        <v>2</v>
      </c>
      <c r="B193" s="15"/>
      <c r="C193" s="37" t="s">
        <v>214</v>
      </c>
      <c r="D193" s="150" t="str">
        <f>IF(ISNA(VLOOKUP(A193,'&lt;見本&gt;入力シート'!$B$47:$L$56,3,FALSE)),"",VLOOKUP(A193,'&lt;見本&gt;入力シート'!$B$47:$L$56,3,FALSE))</f>
        <v>チルトテーブル</v>
      </c>
      <c r="E193" s="150"/>
      <c r="F193" s="150"/>
      <c r="G193" s="150"/>
      <c r="H193" s="150"/>
      <c r="I193" s="150"/>
      <c r="J193" s="150"/>
      <c r="K193" s="150"/>
      <c r="L193" s="150"/>
      <c r="M193" s="150"/>
      <c r="N193" s="150"/>
      <c r="O193" s="150"/>
      <c r="P193" s="151" t="s">
        <v>215</v>
      </c>
      <c r="Q193" s="151"/>
      <c r="R193" s="151"/>
      <c r="S193" s="151"/>
      <c r="T193" s="151"/>
      <c r="U193" s="151"/>
      <c r="V193" s="151"/>
      <c r="W193" s="151"/>
      <c r="X193" s="151"/>
      <c r="Y193" s="151"/>
      <c r="Z193" s="151" t="s">
        <v>213</v>
      </c>
      <c r="AA193" s="151"/>
      <c r="AB193" s="151"/>
      <c r="AC193" s="151"/>
      <c r="AD193" s="151"/>
      <c r="AE193" s="151"/>
      <c r="AF193" s="151"/>
      <c r="AG193" s="151"/>
      <c r="AH193" s="151"/>
      <c r="AI193" s="152"/>
      <c r="AJ193" s="38"/>
      <c r="AK193" s="38"/>
      <c r="AL193" s="38"/>
      <c r="AM193" s="38"/>
      <c r="AN193" s="38"/>
      <c r="AO193" s="38"/>
      <c r="AP193" s="38"/>
      <c r="AQ193" s="38"/>
      <c r="AR193" s="38"/>
      <c r="AS193" s="38"/>
      <c r="AT193" s="38"/>
      <c r="AU193" s="38"/>
      <c r="AV193" s="38"/>
      <c r="AW193" s="38"/>
      <c r="AX193" s="38"/>
      <c r="AY193" s="38"/>
      <c r="AZ193" s="38"/>
    </row>
    <row r="194" spans="1:52">
      <c r="A194" s="35">
        <v>3</v>
      </c>
      <c r="C194" s="37" t="s">
        <v>216</v>
      </c>
      <c r="D194" s="150" t="str">
        <f>IF(ISNA(VLOOKUP(A194,'&lt;見本&gt;入力シート'!$B$47:$L$56,3,FALSE)),"",VLOOKUP(A194,'&lt;見本&gt;入力シート'!$B$47:$L$56,3,FALSE))</f>
        <v>リクライニング車椅子</v>
      </c>
      <c r="E194" s="150"/>
      <c r="F194" s="150"/>
      <c r="G194" s="150"/>
      <c r="H194" s="150"/>
      <c r="I194" s="150"/>
      <c r="J194" s="150"/>
      <c r="K194" s="150"/>
      <c r="L194" s="150"/>
      <c r="M194" s="150"/>
      <c r="N194" s="150"/>
      <c r="O194" s="150"/>
      <c r="P194" s="151" t="s">
        <v>215</v>
      </c>
      <c r="Q194" s="151"/>
      <c r="R194" s="151"/>
      <c r="S194" s="151"/>
      <c r="T194" s="151"/>
      <c r="U194" s="151"/>
      <c r="V194" s="151"/>
      <c r="W194" s="151"/>
      <c r="X194" s="151"/>
      <c r="Y194" s="151"/>
      <c r="Z194" s="151" t="s">
        <v>217</v>
      </c>
      <c r="AA194" s="151"/>
      <c r="AB194" s="151"/>
      <c r="AC194" s="151"/>
      <c r="AD194" s="151"/>
      <c r="AE194" s="151"/>
      <c r="AF194" s="151"/>
      <c r="AG194" s="151"/>
      <c r="AH194" s="151"/>
      <c r="AI194" s="152"/>
      <c r="AJ194" s="38"/>
      <c r="AK194" s="38"/>
      <c r="AL194" s="38"/>
      <c r="AM194" s="38"/>
      <c r="AN194" s="38"/>
      <c r="AO194" s="38"/>
      <c r="AP194" s="38"/>
      <c r="AQ194" s="38"/>
      <c r="AR194" s="38"/>
      <c r="AS194" s="38"/>
      <c r="AT194" s="38"/>
      <c r="AU194" s="38"/>
      <c r="AV194" s="38"/>
      <c r="AW194" s="38"/>
      <c r="AX194" s="38"/>
      <c r="AY194" s="38"/>
      <c r="AZ194" s="38"/>
    </row>
    <row r="195" spans="1:52">
      <c r="A195" s="35">
        <v>4</v>
      </c>
      <c r="C195" s="37" t="s">
        <v>218</v>
      </c>
      <c r="D195" s="150" t="str">
        <f>IF(ISNA(VLOOKUP(A195,'&lt;見本&gt;入力シート'!$B$47:$L$56,3,FALSE)),"",VLOOKUP(A195,'&lt;見本&gt;入力シート'!$B$47:$L$56,3,FALSE))</f>
        <v>特殊浴槽</v>
      </c>
      <c r="E195" s="150"/>
      <c r="F195" s="150"/>
      <c r="G195" s="150"/>
      <c r="H195" s="150"/>
      <c r="I195" s="150"/>
      <c r="J195" s="150"/>
      <c r="K195" s="150"/>
      <c r="L195" s="150"/>
      <c r="M195" s="150"/>
      <c r="N195" s="150"/>
      <c r="O195" s="150"/>
      <c r="P195" s="151" t="s">
        <v>219</v>
      </c>
      <c r="Q195" s="151"/>
      <c r="R195" s="151"/>
      <c r="S195" s="151"/>
      <c r="T195" s="151"/>
      <c r="U195" s="151"/>
      <c r="V195" s="151"/>
      <c r="W195" s="151"/>
      <c r="X195" s="151"/>
      <c r="Y195" s="151"/>
      <c r="Z195" s="151" t="s">
        <v>217</v>
      </c>
      <c r="AA195" s="151"/>
      <c r="AB195" s="151"/>
      <c r="AC195" s="151"/>
      <c r="AD195" s="151"/>
      <c r="AE195" s="151"/>
      <c r="AF195" s="151"/>
      <c r="AG195" s="151"/>
      <c r="AH195" s="151"/>
      <c r="AI195" s="152"/>
      <c r="AJ195" s="38"/>
      <c r="AK195" s="38"/>
      <c r="AL195" s="38"/>
      <c r="AM195" s="38"/>
      <c r="AN195" s="38"/>
      <c r="AO195" s="38"/>
      <c r="AP195" s="38"/>
      <c r="AQ195" s="38"/>
      <c r="AR195" s="38"/>
      <c r="AS195" s="38"/>
      <c r="AT195" s="38"/>
      <c r="AU195" s="38"/>
      <c r="AV195" s="38"/>
      <c r="AW195" s="38"/>
      <c r="AX195" s="38"/>
      <c r="AY195" s="38"/>
      <c r="AZ195" s="38"/>
    </row>
    <row r="196" spans="1:52">
      <c r="A196" s="35">
        <v>5</v>
      </c>
      <c r="C196" s="37" t="s">
        <v>220</v>
      </c>
      <c r="D196" s="150" t="str">
        <f>IF(ISNA(VLOOKUP(A196,'&lt;見本&gt;入力シート'!$B$47:$L$56,3,FALSE)),"",VLOOKUP(A196,'&lt;見本&gt;入力シート'!$B$47:$L$56,3,FALSE))</f>
        <v>シャワーチェア</v>
      </c>
      <c r="E196" s="150"/>
      <c r="F196" s="150"/>
      <c r="G196" s="150"/>
      <c r="H196" s="150"/>
      <c r="I196" s="150"/>
      <c r="J196" s="150"/>
      <c r="K196" s="150"/>
      <c r="L196" s="150"/>
      <c r="M196" s="150"/>
      <c r="N196" s="150"/>
      <c r="O196" s="150"/>
      <c r="P196" s="151" t="s">
        <v>219</v>
      </c>
      <c r="Q196" s="151"/>
      <c r="R196" s="151"/>
      <c r="S196" s="151"/>
      <c r="T196" s="151"/>
      <c r="U196" s="151"/>
      <c r="V196" s="151"/>
      <c r="W196" s="151"/>
      <c r="X196" s="151"/>
      <c r="Y196" s="151"/>
      <c r="Z196" s="151" t="s">
        <v>217</v>
      </c>
      <c r="AA196" s="151"/>
      <c r="AB196" s="151"/>
      <c r="AC196" s="151"/>
      <c r="AD196" s="151"/>
      <c r="AE196" s="151"/>
      <c r="AF196" s="151"/>
      <c r="AG196" s="151"/>
      <c r="AH196" s="151"/>
      <c r="AI196" s="152"/>
      <c r="AJ196" s="38"/>
      <c r="AK196" s="38"/>
      <c r="AL196" s="38"/>
      <c r="AM196" s="38"/>
      <c r="AN196" s="38"/>
      <c r="AO196" s="38"/>
      <c r="AP196" s="38"/>
      <c r="AQ196" s="38"/>
      <c r="AR196" s="38"/>
      <c r="AS196" s="38"/>
      <c r="AT196" s="38"/>
      <c r="AU196" s="38"/>
      <c r="AV196" s="38"/>
      <c r="AW196" s="38"/>
      <c r="AX196" s="38"/>
      <c r="AY196" s="38"/>
      <c r="AZ196" s="38"/>
    </row>
    <row r="197" spans="1:52">
      <c r="A197" s="35">
        <v>6</v>
      </c>
      <c r="C197" s="37" t="s">
        <v>221</v>
      </c>
      <c r="D197" s="150">
        <f>IF(ISNA(VLOOKUP(A197,'&lt;見本&gt;入力シート'!$B$47:$L$56,3,FALSE)),"",VLOOKUP(A197,'&lt;見本&gt;入力シート'!$B$47:$L$56,3,FALSE))</f>
        <v>0</v>
      </c>
      <c r="E197" s="150"/>
      <c r="F197" s="150"/>
      <c r="G197" s="150"/>
      <c r="H197" s="150"/>
      <c r="I197" s="150"/>
      <c r="J197" s="150"/>
      <c r="K197" s="150"/>
      <c r="L197" s="150"/>
      <c r="M197" s="150"/>
      <c r="N197" s="150"/>
      <c r="O197" s="150"/>
      <c r="P197" s="151"/>
      <c r="Q197" s="151"/>
      <c r="R197" s="151"/>
      <c r="S197" s="151"/>
      <c r="T197" s="151"/>
      <c r="U197" s="151"/>
      <c r="V197" s="151"/>
      <c r="W197" s="151"/>
      <c r="X197" s="151"/>
      <c r="Y197" s="151"/>
      <c r="Z197" s="151"/>
      <c r="AA197" s="151"/>
      <c r="AB197" s="151"/>
      <c r="AC197" s="151"/>
      <c r="AD197" s="151"/>
      <c r="AE197" s="151"/>
      <c r="AF197" s="151"/>
      <c r="AG197" s="151"/>
      <c r="AH197" s="151"/>
      <c r="AI197" s="152"/>
      <c r="AJ197" s="38"/>
      <c r="AK197" s="38"/>
      <c r="AL197" s="38"/>
      <c r="AM197" s="38"/>
      <c r="AN197" s="38"/>
      <c r="AO197" s="38"/>
      <c r="AP197" s="38"/>
      <c r="AQ197" s="38"/>
      <c r="AR197" s="38"/>
      <c r="AS197" s="38"/>
      <c r="AT197" s="38"/>
      <c r="AU197" s="38"/>
      <c r="AV197" s="38"/>
      <c r="AW197" s="38"/>
      <c r="AX197" s="38"/>
      <c r="AY197" s="38"/>
      <c r="AZ197" s="38"/>
    </row>
    <row r="198" spans="1:52">
      <c r="A198" s="35">
        <v>7</v>
      </c>
      <c r="B198" s="15"/>
      <c r="C198" s="37" t="s">
        <v>222</v>
      </c>
      <c r="D198" s="150">
        <f>IF(ISNA(VLOOKUP(A198,'&lt;見本&gt;入力シート'!$B$47:$L$56,3,FALSE)),"",VLOOKUP(A198,'&lt;見本&gt;入力シート'!$B$47:$L$56,3,FALSE))</f>
        <v>0</v>
      </c>
      <c r="E198" s="150"/>
      <c r="F198" s="150"/>
      <c r="G198" s="150"/>
      <c r="H198" s="150"/>
      <c r="I198" s="150"/>
      <c r="J198" s="150"/>
      <c r="K198" s="150"/>
      <c r="L198" s="150"/>
      <c r="M198" s="150"/>
      <c r="N198" s="150"/>
      <c r="O198" s="150"/>
      <c r="P198" s="151"/>
      <c r="Q198" s="151"/>
      <c r="R198" s="151"/>
      <c r="S198" s="151"/>
      <c r="T198" s="151"/>
      <c r="U198" s="151"/>
      <c r="V198" s="151"/>
      <c r="W198" s="151"/>
      <c r="X198" s="151"/>
      <c r="Y198" s="151"/>
      <c r="Z198" s="151"/>
      <c r="AA198" s="151"/>
      <c r="AB198" s="151"/>
      <c r="AC198" s="151"/>
      <c r="AD198" s="151"/>
      <c r="AE198" s="151"/>
      <c r="AF198" s="151"/>
      <c r="AG198" s="151"/>
      <c r="AH198" s="151"/>
      <c r="AI198" s="152"/>
      <c r="AJ198" s="38"/>
      <c r="AK198" s="38"/>
      <c r="AL198" s="38"/>
      <c r="AM198" s="38"/>
      <c r="AN198" s="38"/>
      <c r="AO198" s="38"/>
      <c r="AP198" s="38"/>
      <c r="AQ198" s="38"/>
      <c r="AR198" s="38"/>
      <c r="AS198" s="38"/>
      <c r="AT198" s="38"/>
      <c r="AU198" s="38"/>
      <c r="AV198" s="38"/>
      <c r="AW198" s="38"/>
      <c r="AX198" s="38"/>
      <c r="AY198" s="38"/>
      <c r="AZ198" s="38"/>
    </row>
    <row r="199" spans="1:52">
      <c r="A199" s="35">
        <v>8</v>
      </c>
      <c r="C199" s="37" t="s">
        <v>223</v>
      </c>
      <c r="D199" s="150">
        <f>IF(ISNA(VLOOKUP(A199,'&lt;見本&gt;入力シート'!$B$47:$L$56,3,FALSE)),"",VLOOKUP(A199,'&lt;見本&gt;入力シート'!$B$47:$L$56,3,FALSE))</f>
        <v>0</v>
      </c>
      <c r="E199" s="150"/>
      <c r="F199" s="150"/>
      <c r="G199" s="150"/>
      <c r="H199" s="150"/>
      <c r="I199" s="150"/>
      <c r="J199" s="150"/>
      <c r="K199" s="150"/>
      <c r="L199" s="150"/>
      <c r="M199" s="150"/>
      <c r="N199" s="150"/>
      <c r="O199" s="150"/>
      <c r="P199" s="151"/>
      <c r="Q199" s="151"/>
      <c r="R199" s="151"/>
      <c r="S199" s="151"/>
      <c r="T199" s="151"/>
      <c r="U199" s="151"/>
      <c r="V199" s="151"/>
      <c r="W199" s="151"/>
      <c r="X199" s="151"/>
      <c r="Y199" s="151"/>
      <c r="Z199" s="151"/>
      <c r="AA199" s="151"/>
      <c r="AB199" s="151"/>
      <c r="AC199" s="151"/>
      <c r="AD199" s="151"/>
      <c r="AE199" s="151"/>
      <c r="AF199" s="151"/>
      <c r="AG199" s="151"/>
      <c r="AH199" s="151"/>
      <c r="AI199" s="152"/>
      <c r="AJ199" s="38"/>
      <c r="AK199" s="38"/>
      <c r="AL199" s="38"/>
      <c r="AM199" s="38"/>
      <c r="AN199" s="38"/>
      <c r="AO199" s="38"/>
      <c r="AP199" s="38"/>
      <c r="AQ199" s="38"/>
      <c r="AR199" s="38"/>
      <c r="AS199" s="38"/>
      <c r="AT199" s="38"/>
      <c r="AU199" s="38"/>
      <c r="AV199" s="38"/>
      <c r="AW199" s="38"/>
      <c r="AX199" s="38"/>
      <c r="AY199" s="38"/>
      <c r="AZ199" s="38"/>
    </row>
    <row r="200" spans="1:52">
      <c r="A200" s="35">
        <v>9</v>
      </c>
      <c r="C200" s="37" t="s">
        <v>224</v>
      </c>
      <c r="D200" s="150">
        <f>IF(ISNA(VLOOKUP(A200,'&lt;見本&gt;入力シート'!$B$47:$L$56,3,FALSE)),"",VLOOKUP(A200,'&lt;見本&gt;入力シート'!$B$47:$L$56,3,FALSE))</f>
        <v>0</v>
      </c>
      <c r="E200" s="150"/>
      <c r="F200" s="150"/>
      <c r="G200" s="150"/>
      <c r="H200" s="150"/>
      <c r="I200" s="150"/>
      <c r="J200" s="150"/>
      <c r="K200" s="150"/>
      <c r="L200" s="150"/>
      <c r="M200" s="150"/>
      <c r="N200" s="150"/>
      <c r="O200" s="150"/>
      <c r="P200" s="151"/>
      <c r="Q200" s="151"/>
      <c r="R200" s="151"/>
      <c r="S200" s="151"/>
      <c r="T200" s="151"/>
      <c r="U200" s="151"/>
      <c r="V200" s="151"/>
      <c r="W200" s="151"/>
      <c r="X200" s="151"/>
      <c r="Y200" s="151"/>
      <c r="Z200" s="151"/>
      <c r="AA200" s="151"/>
      <c r="AB200" s="151"/>
      <c r="AC200" s="151"/>
      <c r="AD200" s="151"/>
      <c r="AE200" s="151"/>
      <c r="AF200" s="151"/>
      <c r="AG200" s="151"/>
      <c r="AH200" s="151"/>
      <c r="AI200" s="152"/>
      <c r="AJ200" s="38"/>
      <c r="AK200" s="38"/>
      <c r="AL200" s="38"/>
      <c r="AM200" s="38"/>
      <c r="AN200" s="38"/>
      <c r="AO200" s="38"/>
      <c r="AP200" s="38"/>
      <c r="AQ200" s="38"/>
      <c r="AR200" s="38"/>
      <c r="AS200" s="38"/>
      <c r="AT200" s="38"/>
      <c r="AU200" s="38"/>
      <c r="AV200" s="38"/>
      <c r="AW200" s="38"/>
      <c r="AX200" s="38"/>
      <c r="AY200" s="38"/>
      <c r="AZ200" s="38"/>
    </row>
    <row r="201" spans="1:52" ht="19.5" thickBot="1">
      <c r="A201" s="35">
        <v>10</v>
      </c>
      <c r="C201" s="39" t="s">
        <v>225</v>
      </c>
      <c r="D201" s="153">
        <f>IF(ISNA(VLOOKUP(A201,'&lt;見本&gt;入力シート'!$B$47:$L$56,3,FALSE)),"",VLOOKUP(A201,'&lt;見本&gt;入力シート'!$B$47:$L$56,3,FALSE))</f>
        <v>0</v>
      </c>
      <c r="E201" s="154"/>
      <c r="F201" s="154"/>
      <c r="G201" s="154"/>
      <c r="H201" s="154"/>
      <c r="I201" s="154"/>
      <c r="J201" s="154"/>
      <c r="K201" s="154"/>
      <c r="L201" s="154"/>
      <c r="M201" s="154"/>
      <c r="N201" s="154"/>
      <c r="O201" s="155"/>
      <c r="P201" s="156"/>
      <c r="Q201" s="157"/>
      <c r="R201" s="157"/>
      <c r="S201" s="157"/>
      <c r="T201" s="157"/>
      <c r="U201" s="157"/>
      <c r="V201" s="157"/>
      <c r="W201" s="157"/>
      <c r="X201" s="157"/>
      <c r="Y201" s="158"/>
      <c r="Z201" s="156"/>
      <c r="AA201" s="157"/>
      <c r="AB201" s="157"/>
      <c r="AC201" s="157"/>
      <c r="AD201" s="157"/>
      <c r="AE201" s="157"/>
      <c r="AF201" s="157"/>
      <c r="AG201" s="157"/>
      <c r="AH201" s="157"/>
      <c r="AI201" s="159"/>
      <c r="AJ201" s="38"/>
      <c r="AK201" s="38"/>
      <c r="AL201" s="38"/>
      <c r="AM201" s="38"/>
      <c r="AN201" s="38"/>
      <c r="AO201" s="38"/>
      <c r="AP201" s="38"/>
      <c r="AQ201" s="38"/>
      <c r="AR201" s="38"/>
      <c r="AS201" s="38"/>
      <c r="AT201" s="38"/>
      <c r="AU201" s="38"/>
      <c r="AV201" s="38"/>
      <c r="AW201" s="38"/>
      <c r="AX201" s="38"/>
      <c r="AY201" s="38"/>
      <c r="AZ201" s="38"/>
    </row>
    <row r="202" spans="1:52" ht="19.5" thickBot="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spans="1:52" ht="19.5" thickBot="1">
      <c r="B203" s="142" t="s">
        <v>226</v>
      </c>
      <c r="C203" s="143"/>
      <c r="D203" s="143"/>
      <c r="E203" s="144"/>
      <c r="F203" s="149">
        <v>45551</v>
      </c>
      <c r="G203" s="147"/>
      <c r="H203" s="147"/>
      <c r="I203" s="147"/>
      <c r="J203" s="147"/>
      <c r="K203" s="147"/>
      <c r="L203" s="148"/>
    </row>
    <row r="204" spans="1:52" ht="19.5" thickBot="1">
      <c r="B204" s="135" t="s">
        <v>227</v>
      </c>
      <c r="C204" s="136"/>
      <c r="D204" s="136"/>
      <c r="E204" s="137"/>
      <c r="F204" s="138" t="s">
        <v>228</v>
      </c>
      <c r="G204" s="139"/>
      <c r="H204" s="139"/>
      <c r="I204" s="139"/>
      <c r="J204" s="139"/>
      <c r="K204" s="139"/>
      <c r="L204" s="140"/>
      <c r="M204" s="135" t="s">
        <v>229</v>
      </c>
      <c r="N204" s="136"/>
      <c r="O204" s="136"/>
      <c r="P204" s="137"/>
      <c r="Q204" s="138" t="s">
        <v>191</v>
      </c>
      <c r="R204" s="139"/>
      <c r="S204" s="139"/>
      <c r="T204" s="139"/>
      <c r="U204" s="139"/>
      <c r="V204" s="139"/>
      <c r="W204" s="140"/>
    </row>
    <row r="205" spans="1:52" ht="19.5" thickBot="1">
      <c r="B205" s="135" t="s">
        <v>230</v>
      </c>
      <c r="C205" s="136"/>
      <c r="D205" s="136"/>
      <c r="E205" s="137"/>
      <c r="F205" s="138" t="s">
        <v>231</v>
      </c>
      <c r="G205" s="139"/>
      <c r="H205" s="139"/>
      <c r="I205" s="139"/>
      <c r="J205" s="139"/>
      <c r="K205" s="139"/>
      <c r="L205" s="140"/>
      <c r="M205" s="135" t="s">
        <v>232</v>
      </c>
      <c r="N205" s="136"/>
      <c r="O205" s="136"/>
      <c r="P205" s="137"/>
      <c r="Q205" s="138" t="s">
        <v>198</v>
      </c>
      <c r="R205" s="139"/>
      <c r="S205" s="139"/>
      <c r="T205" s="139"/>
      <c r="U205" s="139"/>
      <c r="V205" s="139"/>
      <c r="W205" s="140"/>
    </row>
    <row r="207" spans="1:52" s="23" customFormat="1" ht="15" customHeight="1" thickBot="1">
      <c r="A207" s="141" t="s">
        <v>233</v>
      </c>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row>
    <row r="208" spans="1:52" ht="19.5" thickBot="1">
      <c r="B208" s="142" t="s">
        <v>226</v>
      </c>
      <c r="C208" s="143"/>
      <c r="D208" s="143"/>
      <c r="E208" s="144"/>
      <c r="F208" s="147">
        <v>45716</v>
      </c>
      <c r="G208" s="147"/>
      <c r="H208" s="147"/>
      <c r="I208" s="147"/>
      <c r="J208" s="147"/>
      <c r="K208" s="147"/>
      <c r="L208" s="148"/>
    </row>
    <row r="209" spans="1:23" ht="19.5" thickBot="1">
      <c r="B209" s="135" t="s">
        <v>227</v>
      </c>
      <c r="C209" s="136"/>
      <c r="D209" s="136"/>
      <c r="E209" s="137"/>
      <c r="F209" s="138" t="s">
        <v>234</v>
      </c>
      <c r="G209" s="139"/>
      <c r="H209" s="139"/>
      <c r="I209" s="139"/>
      <c r="J209" s="139"/>
      <c r="K209" s="139"/>
      <c r="L209" s="140"/>
      <c r="M209" s="135" t="s">
        <v>229</v>
      </c>
      <c r="N209" s="136"/>
      <c r="O209" s="136"/>
      <c r="P209" s="137"/>
      <c r="Q209" s="138" t="s">
        <v>191</v>
      </c>
      <c r="R209" s="139"/>
      <c r="S209" s="139"/>
      <c r="T209" s="139"/>
      <c r="U209" s="139"/>
      <c r="V209" s="139"/>
      <c r="W209" s="140"/>
    </row>
    <row r="210" spans="1:23" ht="19.5" thickBot="1">
      <c r="B210" s="135" t="s">
        <v>230</v>
      </c>
      <c r="C210" s="136"/>
      <c r="D210" s="136"/>
      <c r="E210" s="137"/>
      <c r="F210" s="138" t="s">
        <v>231</v>
      </c>
      <c r="G210" s="139"/>
      <c r="H210" s="139"/>
      <c r="I210" s="139"/>
      <c r="J210" s="139"/>
      <c r="K210" s="139"/>
      <c r="L210" s="140"/>
      <c r="M210" s="135" t="s">
        <v>232</v>
      </c>
      <c r="N210" s="136"/>
      <c r="O210" s="136"/>
      <c r="P210" s="137"/>
      <c r="Q210" s="138" t="s">
        <v>198</v>
      </c>
      <c r="R210" s="139"/>
      <c r="S210" s="139"/>
      <c r="T210" s="139"/>
      <c r="U210" s="139"/>
      <c r="V210" s="139"/>
      <c r="W210" s="140"/>
    </row>
    <row r="212" spans="1:23" s="23" customFormat="1" ht="15" customHeight="1" thickBot="1">
      <c r="A212" s="141" t="s">
        <v>235</v>
      </c>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row>
    <row r="213" spans="1:23" ht="19.5" thickBot="1">
      <c r="B213" s="142" t="s">
        <v>226</v>
      </c>
      <c r="C213" s="143"/>
      <c r="D213" s="143"/>
      <c r="E213" s="144"/>
      <c r="F213" s="145">
        <f>MAX('&lt;見本&gt;入力シート'!M111:T120)</f>
        <v>45689</v>
      </c>
      <c r="G213" s="145"/>
      <c r="H213" s="145"/>
      <c r="I213" s="145"/>
      <c r="J213" s="145"/>
      <c r="K213" s="145"/>
      <c r="L213" s="146"/>
    </row>
    <row r="214" spans="1:23" ht="19.5" thickBot="1">
      <c r="B214" s="135" t="s">
        <v>227</v>
      </c>
      <c r="C214" s="136"/>
      <c r="D214" s="136"/>
      <c r="E214" s="137"/>
      <c r="F214" s="138" t="s">
        <v>234</v>
      </c>
      <c r="G214" s="139"/>
      <c r="H214" s="139"/>
      <c r="I214" s="139"/>
      <c r="J214" s="139"/>
      <c r="K214" s="139"/>
      <c r="L214" s="140"/>
      <c r="M214" s="135" t="s">
        <v>229</v>
      </c>
      <c r="N214" s="136"/>
      <c r="O214" s="136"/>
      <c r="P214" s="137"/>
      <c r="Q214" s="138" t="s">
        <v>191</v>
      </c>
      <c r="R214" s="139"/>
      <c r="S214" s="139"/>
      <c r="T214" s="139"/>
      <c r="U214" s="139"/>
      <c r="V214" s="139"/>
      <c r="W214" s="140"/>
    </row>
    <row r="215" spans="1:23" ht="19.5" thickBot="1">
      <c r="B215" s="135" t="s">
        <v>230</v>
      </c>
      <c r="C215" s="136"/>
      <c r="D215" s="136"/>
      <c r="E215" s="137"/>
      <c r="F215" s="138" t="s">
        <v>231</v>
      </c>
      <c r="G215" s="139"/>
      <c r="H215" s="139"/>
      <c r="I215" s="139"/>
      <c r="J215" s="139"/>
      <c r="K215" s="139"/>
      <c r="L215" s="140"/>
      <c r="M215" s="135" t="s">
        <v>232</v>
      </c>
      <c r="N215" s="136"/>
      <c r="O215" s="136"/>
      <c r="P215" s="137"/>
      <c r="Q215" s="138" t="s">
        <v>198</v>
      </c>
      <c r="R215" s="139"/>
      <c r="S215" s="139"/>
      <c r="T215" s="139"/>
      <c r="U215" s="139"/>
      <c r="V215" s="139"/>
      <c r="W215" s="140"/>
    </row>
  </sheetData>
  <sheetProtection sheet="1" selectLockedCells="1" selectUnlockedCells="1"/>
  <mergeCells count="1166">
    <mergeCell ref="B1:AX1"/>
    <mergeCell ref="AA2:AF2"/>
    <mergeCell ref="AG2:AX2"/>
    <mergeCell ref="B3:E3"/>
    <mergeCell ref="F3:X3"/>
    <mergeCell ref="AA3:AD4"/>
    <mergeCell ref="AE3:AF3"/>
    <mergeCell ref="AG3:AX3"/>
    <mergeCell ref="B4:E4"/>
    <mergeCell ref="F4:X4"/>
    <mergeCell ref="AG6:AX6"/>
    <mergeCell ref="B7:E7"/>
    <mergeCell ref="F7:X7"/>
    <mergeCell ref="AA7:AF7"/>
    <mergeCell ref="AG7:AM7"/>
    <mergeCell ref="AN7:AR7"/>
    <mergeCell ref="AS7:AX7"/>
    <mergeCell ref="AE4:AF4"/>
    <mergeCell ref="AG4:AX4"/>
    <mergeCell ref="B5:E5"/>
    <mergeCell ref="F5:X5"/>
    <mergeCell ref="AA5:AD6"/>
    <mergeCell ref="AE5:AF5"/>
    <mergeCell ref="AG5:AX5"/>
    <mergeCell ref="B6:E6"/>
    <mergeCell ref="F6:X6"/>
    <mergeCell ref="AE6:AF6"/>
    <mergeCell ref="B12:S12"/>
    <mergeCell ref="T12:X12"/>
    <mergeCell ref="B13:O14"/>
    <mergeCell ref="P13:S13"/>
    <mergeCell ref="T13:W13"/>
    <mergeCell ref="P14:S14"/>
    <mergeCell ref="T14:W14"/>
    <mergeCell ref="AA9:AF9"/>
    <mergeCell ref="AG9:AX9"/>
    <mergeCell ref="AA10:AF10"/>
    <mergeCell ref="AG10:AX10"/>
    <mergeCell ref="B11:S11"/>
    <mergeCell ref="T11:X11"/>
    <mergeCell ref="B8:E8"/>
    <mergeCell ref="F8:X8"/>
    <mergeCell ref="AA8:AF8"/>
    <mergeCell ref="AG8:AM8"/>
    <mergeCell ref="AN8:AR8"/>
    <mergeCell ref="AS8:AX8"/>
    <mergeCell ref="B19:R19"/>
    <mergeCell ref="B20:C20"/>
    <mergeCell ref="D20:H20"/>
    <mergeCell ref="I20:L20"/>
    <mergeCell ref="M20:Q20"/>
    <mergeCell ref="R20:V20"/>
    <mergeCell ref="AL15:AT15"/>
    <mergeCell ref="AU15:AW15"/>
    <mergeCell ref="AX15:BB15"/>
    <mergeCell ref="BC15:BF15"/>
    <mergeCell ref="B16:BA16"/>
    <mergeCell ref="I18:M18"/>
    <mergeCell ref="N18:S18"/>
    <mergeCell ref="Y14:AH14"/>
    <mergeCell ref="AI14:AJ14"/>
    <mergeCell ref="B15:S15"/>
    <mergeCell ref="T15:W15"/>
    <mergeCell ref="Y15:AH15"/>
    <mergeCell ref="AI15:AJ15"/>
    <mergeCell ref="B18:H18"/>
    <mergeCell ref="AF22:AN22"/>
    <mergeCell ref="B23:C23"/>
    <mergeCell ref="D23:H23"/>
    <mergeCell ref="I23:L23"/>
    <mergeCell ref="M23:Q23"/>
    <mergeCell ref="R23:V23"/>
    <mergeCell ref="W23:AE23"/>
    <mergeCell ref="AF23:AN23"/>
    <mergeCell ref="B22:C22"/>
    <mergeCell ref="D22:H22"/>
    <mergeCell ref="I22:L22"/>
    <mergeCell ref="M22:Q22"/>
    <mergeCell ref="R22:V22"/>
    <mergeCell ref="W22:AE22"/>
    <mergeCell ref="W20:AE20"/>
    <mergeCell ref="AF20:AN20"/>
    <mergeCell ref="B21:C21"/>
    <mergeCell ref="D21:H21"/>
    <mergeCell ref="I21:L21"/>
    <mergeCell ref="M21:Q21"/>
    <mergeCell ref="R21:V21"/>
    <mergeCell ref="W21:AE21"/>
    <mergeCell ref="AF21:AN21"/>
    <mergeCell ref="AF26:AN26"/>
    <mergeCell ref="B27:C27"/>
    <mergeCell ref="D27:H27"/>
    <mergeCell ref="I27:L27"/>
    <mergeCell ref="M27:Q27"/>
    <mergeCell ref="R27:V27"/>
    <mergeCell ref="W27:AE27"/>
    <mergeCell ref="AF27:AN27"/>
    <mergeCell ref="B26:C26"/>
    <mergeCell ref="D26:H26"/>
    <mergeCell ref="I26:L26"/>
    <mergeCell ref="M26:Q26"/>
    <mergeCell ref="R26:V26"/>
    <mergeCell ref="W26:AE26"/>
    <mergeCell ref="AF24:AN24"/>
    <mergeCell ref="B25:C25"/>
    <mergeCell ref="D25:H25"/>
    <mergeCell ref="I25:L25"/>
    <mergeCell ref="M25:Q25"/>
    <mergeCell ref="R25:V25"/>
    <mergeCell ref="W25:AE25"/>
    <mergeCell ref="AF25:AN25"/>
    <mergeCell ref="B24:C24"/>
    <mergeCell ref="D24:H24"/>
    <mergeCell ref="I24:L24"/>
    <mergeCell ref="M24:Q24"/>
    <mergeCell ref="R24:V24"/>
    <mergeCell ref="W24:AE24"/>
    <mergeCell ref="AF30:AN30"/>
    <mergeCell ref="B31:C31"/>
    <mergeCell ref="D31:H31"/>
    <mergeCell ref="I31:L31"/>
    <mergeCell ref="M31:Q31"/>
    <mergeCell ref="R31:V31"/>
    <mergeCell ref="W31:AE31"/>
    <mergeCell ref="AF31:AN31"/>
    <mergeCell ref="B30:C30"/>
    <mergeCell ref="D30:H30"/>
    <mergeCell ref="I30:L30"/>
    <mergeCell ref="M30:Q30"/>
    <mergeCell ref="R30:V30"/>
    <mergeCell ref="W30:AE30"/>
    <mergeCell ref="AF28:AN28"/>
    <mergeCell ref="B29:C29"/>
    <mergeCell ref="D29:H29"/>
    <mergeCell ref="I29:L29"/>
    <mergeCell ref="M29:Q29"/>
    <mergeCell ref="R29:V29"/>
    <mergeCell ref="W29:AE29"/>
    <mergeCell ref="AF29:AN29"/>
    <mergeCell ref="B28:C28"/>
    <mergeCell ref="D28:H28"/>
    <mergeCell ref="I28:L28"/>
    <mergeCell ref="M28:Q28"/>
    <mergeCell ref="R28:V28"/>
    <mergeCell ref="W28:AE28"/>
    <mergeCell ref="AF34:AN34"/>
    <mergeCell ref="B35:C35"/>
    <mergeCell ref="D35:H35"/>
    <mergeCell ref="I35:L35"/>
    <mergeCell ref="M35:Q35"/>
    <mergeCell ref="R35:V35"/>
    <mergeCell ref="W35:AE35"/>
    <mergeCell ref="AF35:AN35"/>
    <mergeCell ref="B34:C34"/>
    <mergeCell ref="D34:H34"/>
    <mergeCell ref="I34:L34"/>
    <mergeCell ref="M34:Q34"/>
    <mergeCell ref="R34:V34"/>
    <mergeCell ref="W34:AE34"/>
    <mergeCell ref="AF32:AN32"/>
    <mergeCell ref="B33:C33"/>
    <mergeCell ref="D33:H33"/>
    <mergeCell ref="I33:L33"/>
    <mergeCell ref="M33:Q33"/>
    <mergeCell ref="R33:V33"/>
    <mergeCell ref="W33:AE33"/>
    <mergeCell ref="AF33:AN33"/>
    <mergeCell ref="B32:C32"/>
    <mergeCell ref="D32:H32"/>
    <mergeCell ref="I32:L32"/>
    <mergeCell ref="M32:Q32"/>
    <mergeCell ref="R32:V32"/>
    <mergeCell ref="W32:AE32"/>
    <mergeCell ref="AF38:AN38"/>
    <mergeCell ref="B39:C39"/>
    <mergeCell ref="D39:H39"/>
    <mergeCell ref="I39:L39"/>
    <mergeCell ref="M39:Q39"/>
    <mergeCell ref="R39:V39"/>
    <mergeCell ref="W39:AE39"/>
    <mergeCell ref="AF39:AN39"/>
    <mergeCell ref="B38:C38"/>
    <mergeCell ref="D38:H38"/>
    <mergeCell ref="I38:L38"/>
    <mergeCell ref="M38:Q38"/>
    <mergeCell ref="R38:V38"/>
    <mergeCell ref="W38:AE38"/>
    <mergeCell ref="AF36:AN36"/>
    <mergeCell ref="B37:C37"/>
    <mergeCell ref="D37:H37"/>
    <mergeCell ref="I37:L37"/>
    <mergeCell ref="M37:Q37"/>
    <mergeCell ref="R37:V37"/>
    <mergeCell ref="W37:AE37"/>
    <mergeCell ref="AF37:AN37"/>
    <mergeCell ref="B36:C36"/>
    <mergeCell ref="D36:H36"/>
    <mergeCell ref="I36:L36"/>
    <mergeCell ref="M36:Q36"/>
    <mergeCell ref="R36:V36"/>
    <mergeCell ref="W36:AE36"/>
    <mergeCell ref="AY45:BD45"/>
    <mergeCell ref="B46:C46"/>
    <mergeCell ref="D46:L46"/>
    <mergeCell ref="M46:Q46"/>
    <mergeCell ref="R46:V46"/>
    <mergeCell ref="W46:X46"/>
    <mergeCell ref="Y46:Z46"/>
    <mergeCell ref="AA46:AC46"/>
    <mergeCell ref="AD46:AF46"/>
    <mergeCell ref="AG46:AI46"/>
    <mergeCell ref="AF40:AN40"/>
    <mergeCell ref="B41:C41"/>
    <mergeCell ref="J45:N45"/>
    <mergeCell ref="O45:T45"/>
    <mergeCell ref="AA45:AF45"/>
    <mergeCell ref="AG45:AL45"/>
    <mergeCell ref="AM45:AR45"/>
    <mergeCell ref="B40:C40"/>
    <mergeCell ref="D40:H40"/>
    <mergeCell ref="I40:L40"/>
    <mergeCell ref="M40:Q40"/>
    <mergeCell ref="R40:V40"/>
    <mergeCell ref="W40:AE40"/>
    <mergeCell ref="B45:I45"/>
    <mergeCell ref="AY47:BA47"/>
    <mergeCell ref="BB47:BD47"/>
    <mergeCell ref="BE47:BF47"/>
    <mergeCell ref="B48:C48"/>
    <mergeCell ref="D48:L48"/>
    <mergeCell ref="M48:Q48"/>
    <mergeCell ref="R48:V48"/>
    <mergeCell ref="W48:X48"/>
    <mergeCell ref="Y48:Z48"/>
    <mergeCell ref="AA48:AC48"/>
    <mergeCell ref="AG47:AI47"/>
    <mergeCell ref="AJ47:AL47"/>
    <mergeCell ref="AM47:AO47"/>
    <mergeCell ref="AP47:AR47"/>
    <mergeCell ref="AS47:AU47"/>
    <mergeCell ref="AV47:AX47"/>
    <mergeCell ref="BB46:BD46"/>
    <mergeCell ref="BE46:BF46"/>
    <mergeCell ref="B47:C47"/>
    <mergeCell ref="D47:L47"/>
    <mergeCell ref="M47:Q47"/>
    <mergeCell ref="R47:V47"/>
    <mergeCell ref="W47:X47"/>
    <mergeCell ref="Y47:Z47"/>
    <mergeCell ref="AA47:AC47"/>
    <mergeCell ref="AD47:AF47"/>
    <mergeCell ref="AJ46:AL46"/>
    <mergeCell ref="AM46:AO46"/>
    <mergeCell ref="AP46:AR46"/>
    <mergeCell ref="AS46:AU46"/>
    <mergeCell ref="AV46:AX46"/>
    <mergeCell ref="AY46:BA46"/>
    <mergeCell ref="B50:C50"/>
    <mergeCell ref="D50:L50"/>
    <mergeCell ref="M50:Q50"/>
    <mergeCell ref="R50:V50"/>
    <mergeCell ref="W50:X50"/>
    <mergeCell ref="AA49:AC49"/>
    <mergeCell ref="AD49:AF49"/>
    <mergeCell ref="AG49:AI49"/>
    <mergeCell ref="AJ49:AL49"/>
    <mergeCell ref="AM49:AO49"/>
    <mergeCell ref="AP49:AR49"/>
    <mergeCell ref="AV48:AX48"/>
    <mergeCell ref="AY48:BA48"/>
    <mergeCell ref="BB48:BD48"/>
    <mergeCell ref="BE48:BF48"/>
    <mergeCell ref="B49:C49"/>
    <mergeCell ref="D49:L49"/>
    <mergeCell ref="M49:Q49"/>
    <mergeCell ref="R49:V49"/>
    <mergeCell ref="W49:X49"/>
    <mergeCell ref="Y49:Z49"/>
    <mergeCell ref="AD48:AF48"/>
    <mergeCell ref="AG48:AI48"/>
    <mergeCell ref="AJ48:AL48"/>
    <mergeCell ref="AM48:AO48"/>
    <mergeCell ref="AP48:AR48"/>
    <mergeCell ref="AS48:AU48"/>
    <mergeCell ref="AP50:AR50"/>
    <mergeCell ref="AS50:AU50"/>
    <mergeCell ref="AV50:AX50"/>
    <mergeCell ref="AY50:BA50"/>
    <mergeCell ref="BB50:BD50"/>
    <mergeCell ref="BE50:BF50"/>
    <mergeCell ref="Y50:Z50"/>
    <mergeCell ref="AA50:AC50"/>
    <mergeCell ref="AD50:AF50"/>
    <mergeCell ref="AG50:AI50"/>
    <mergeCell ref="AJ50:AL50"/>
    <mergeCell ref="AM50:AO50"/>
    <mergeCell ref="AS49:AU49"/>
    <mergeCell ref="AV49:AX49"/>
    <mergeCell ref="AY49:BA49"/>
    <mergeCell ref="BB49:BD49"/>
    <mergeCell ref="BE49:BF49"/>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2:AX52"/>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O63:Q64"/>
    <mergeCell ref="R63:T64"/>
    <mergeCell ref="U63:AZ64"/>
    <mergeCell ref="A65:A67"/>
    <mergeCell ref="B65:K67"/>
    <mergeCell ref="L65:V65"/>
    <mergeCell ref="W65:Z65"/>
    <mergeCell ref="AA65:AK65"/>
    <mergeCell ref="AL65:AP65"/>
    <mergeCell ref="AQ65:AZ65"/>
    <mergeCell ref="B61:K61"/>
    <mergeCell ref="L61:AZ61"/>
    <mergeCell ref="A62:A64"/>
    <mergeCell ref="B62:K64"/>
    <mergeCell ref="L62:V62"/>
    <mergeCell ref="W62:Z62"/>
    <mergeCell ref="AA62:AK62"/>
    <mergeCell ref="AL62:AP62"/>
    <mergeCell ref="AQ62:AZ62"/>
    <mergeCell ref="L63:N64"/>
    <mergeCell ref="AQ68:AZ68"/>
    <mergeCell ref="L69:N70"/>
    <mergeCell ref="O69:Q70"/>
    <mergeCell ref="R69:T70"/>
    <mergeCell ref="U69:AZ70"/>
    <mergeCell ref="A71:A73"/>
    <mergeCell ref="B71:K73"/>
    <mergeCell ref="L71:V71"/>
    <mergeCell ref="W71:Z71"/>
    <mergeCell ref="AA71:AK71"/>
    <mergeCell ref="L66:N67"/>
    <mergeCell ref="O66:Q67"/>
    <mergeCell ref="R66:T67"/>
    <mergeCell ref="U66:AZ67"/>
    <mergeCell ref="A68:A70"/>
    <mergeCell ref="B68:K70"/>
    <mergeCell ref="L68:V68"/>
    <mergeCell ref="W68:Z68"/>
    <mergeCell ref="AA68:AK68"/>
    <mergeCell ref="AL68:AP68"/>
    <mergeCell ref="AQ74:AZ74"/>
    <mergeCell ref="L75:N76"/>
    <mergeCell ref="O75:Q76"/>
    <mergeCell ref="R75:T76"/>
    <mergeCell ref="U75:AZ76"/>
    <mergeCell ref="A77:A79"/>
    <mergeCell ref="B77:K79"/>
    <mergeCell ref="L77:V77"/>
    <mergeCell ref="W77:Z77"/>
    <mergeCell ref="AA77:AK77"/>
    <mergeCell ref="A74:A76"/>
    <mergeCell ref="B74:K76"/>
    <mergeCell ref="L74:V74"/>
    <mergeCell ref="W74:Z74"/>
    <mergeCell ref="AA74:AK74"/>
    <mergeCell ref="AL74:AP74"/>
    <mergeCell ref="AL71:AP71"/>
    <mergeCell ref="AQ71:AZ71"/>
    <mergeCell ref="L72:N73"/>
    <mergeCell ref="O72:Q73"/>
    <mergeCell ref="R72:T73"/>
    <mergeCell ref="U72:AZ73"/>
    <mergeCell ref="AQ80:AZ80"/>
    <mergeCell ref="L81:N82"/>
    <mergeCell ref="O81:Q82"/>
    <mergeCell ref="R81:T82"/>
    <mergeCell ref="U81:AZ82"/>
    <mergeCell ref="A83:A85"/>
    <mergeCell ref="B83:K85"/>
    <mergeCell ref="L83:V83"/>
    <mergeCell ref="W83:Z83"/>
    <mergeCell ref="AA83:AK83"/>
    <mergeCell ref="A80:A82"/>
    <mergeCell ref="B80:K82"/>
    <mergeCell ref="L80:V80"/>
    <mergeCell ref="W80:Z80"/>
    <mergeCell ref="AA80:AK80"/>
    <mergeCell ref="AL80:AP80"/>
    <mergeCell ref="AL77:AP77"/>
    <mergeCell ref="AQ77:AZ77"/>
    <mergeCell ref="L78:N79"/>
    <mergeCell ref="O78:Q79"/>
    <mergeCell ref="R78:T79"/>
    <mergeCell ref="U78:AZ79"/>
    <mergeCell ref="A89:A91"/>
    <mergeCell ref="B89:K91"/>
    <mergeCell ref="L89:V89"/>
    <mergeCell ref="W89:Z89"/>
    <mergeCell ref="AA89:AK89"/>
    <mergeCell ref="A86:A88"/>
    <mergeCell ref="B86:K88"/>
    <mergeCell ref="L86:V86"/>
    <mergeCell ref="W86:Z86"/>
    <mergeCell ref="AA86:AK86"/>
    <mergeCell ref="AL86:AP86"/>
    <mergeCell ref="AL83:AP83"/>
    <mergeCell ref="AQ83:AZ83"/>
    <mergeCell ref="L84:N85"/>
    <mergeCell ref="O84:Q85"/>
    <mergeCell ref="R84:T85"/>
    <mergeCell ref="U84:AZ85"/>
    <mergeCell ref="J95:N95"/>
    <mergeCell ref="O95:T95"/>
    <mergeCell ref="C96:Y96"/>
    <mergeCell ref="B97:C97"/>
    <mergeCell ref="D97:L97"/>
    <mergeCell ref="M97:T97"/>
    <mergeCell ref="U97:AB97"/>
    <mergeCell ref="AL89:AP89"/>
    <mergeCell ref="AQ89:AZ89"/>
    <mergeCell ref="L90:N91"/>
    <mergeCell ref="O90:Q91"/>
    <mergeCell ref="R90:T91"/>
    <mergeCell ref="U90:AZ91"/>
    <mergeCell ref="AQ86:AZ86"/>
    <mergeCell ref="L87:N88"/>
    <mergeCell ref="O87:Q88"/>
    <mergeCell ref="R87:T88"/>
    <mergeCell ref="U87:AZ88"/>
    <mergeCell ref="B95:I95"/>
    <mergeCell ref="AM98:AQ98"/>
    <mergeCell ref="AR98:AV98"/>
    <mergeCell ref="AW98:BA98"/>
    <mergeCell ref="BB98:BF98"/>
    <mergeCell ref="B99:C99"/>
    <mergeCell ref="D99:L99"/>
    <mergeCell ref="M99:T99"/>
    <mergeCell ref="U99:AB99"/>
    <mergeCell ref="AC99:AG99"/>
    <mergeCell ref="AH99:AL99"/>
    <mergeCell ref="B98:C98"/>
    <mergeCell ref="D98:L98"/>
    <mergeCell ref="M98:T98"/>
    <mergeCell ref="U98:AB98"/>
    <mergeCell ref="AC98:AG98"/>
    <mergeCell ref="AH98:AL98"/>
    <mergeCell ref="AC97:AG97"/>
    <mergeCell ref="AH97:AL97"/>
    <mergeCell ref="AM97:AQ97"/>
    <mergeCell ref="AR97:AV97"/>
    <mergeCell ref="AW97:BA97"/>
    <mergeCell ref="BB97:BF97"/>
    <mergeCell ref="AM100:AQ100"/>
    <mergeCell ref="AR100:AV100"/>
    <mergeCell ref="AW100:BA100"/>
    <mergeCell ref="BB100:BF100"/>
    <mergeCell ref="B101:C101"/>
    <mergeCell ref="D101:L101"/>
    <mergeCell ref="M101:T101"/>
    <mergeCell ref="U101:AB101"/>
    <mergeCell ref="AC101:AG101"/>
    <mergeCell ref="AH101:AL101"/>
    <mergeCell ref="AM99:AQ99"/>
    <mergeCell ref="AR99:AV99"/>
    <mergeCell ref="AW99:BA99"/>
    <mergeCell ref="BB99:BF99"/>
    <mergeCell ref="B100:C100"/>
    <mergeCell ref="D100:L100"/>
    <mergeCell ref="M100:T100"/>
    <mergeCell ref="U100:AB100"/>
    <mergeCell ref="AC100:AG100"/>
    <mergeCell ref="AH100:AL100"/>
    <mergeCell ref="AM102:AQ102"/>
    <mergeCell ref="AR102:AV102"/>
    <mergeCell ref="AW102:BA102"/>
    <mergeCell ref="BB102:BF102"/>
    <mergeCell ref="B103:C103"/>
    <mergeCell ref="D103:L103"/>
    <mergeCell ref="M103:T103"/>
    <mergeCell ref="U103:AB103"/>
    <mergeCell ref="AC103:AG103"/>
    <mergeCell ref="AH103:AL103"/>
    <mergeCell ref="AM101:AQ101"/>
    <mergeCell ref="AR101:AV101"/>
    <mergeCell ref="AW101:BA101"/>
    <mergeCell ref="BB101:BF101"/>
    <mergeCell ref="B102:C102"/>
    <mergeCell ref="D102:L102"/>
    <mergeCell ref="M102:T102"/>
    <mergeCell ref="U102:AB102"/>
    <mergeCell ref="AC102:AG102"/>
    <mergeCell ref="AH102:AL102"/>
    <mergeCell ref="AM104:AQ104"/>
    <mergeCell ref="AR104:AV104"/>
    <mergeCell ref="AW104:BA104"/>
    <mergeCell ref="BB104:BF104"/>
    <mergeCell ref="B105:C105"/>
    <mergeCell ref="D105:L105"/>
    <mergeCell ref="M105:T105"/>
    <mergeCell ref="U105:AB105"/>
    <mergeCell ref="AC105:AG105"/>
    <mergeCell ref="AH105:AL105"/>
    <mergeCell ref="AM103:AQ103"/>
    <mergeCell ref="AR103:AV103"/>
    <mergeCell ref="AW103:BA103"/>
    <mergeCell ref="BB103:BF103"/>
    <mergeCell ref="B104:C104"/>
    <mergeCell ref="D104:L104"/>
    <mergeCell ref="M104:T104"/>
    <mergeCell ref="U104:AB104"/>
    <mergeCell ref="AC104:AG104"/>
    <mergeCell ref="AH104:AL104"/>
    <mergeCell ref="AM106:AQ106"/>
    <mergeCell ref="AR106:AV106"/>
    <mergeCell ref="AW106:BA106"/>
    <mergeCell ref="BB106:BF106"/>
    <mergeCell ref="B107:C107"/>
    <mergeCell ref="D107:L107"/>
    <mergeCell ref="M107:T107"/>
    <mergeCell ref="U107:AB107"/>
    <mergeCell ref="AC107:AG107"/>
    <mergeCell ref="AH107:AL107"/>
    <mergeCell ref="AM105:AQ105"/>
    <mergeCell ref="AR105:AV105"/>
    <mergeCell ref="AW105:BA105"/>
    <mergeCell ref="BB105:BF105"/>
    <mergeCell ref="B106:C106"/>
    <mergeCell ref="D106:L106"/>
    <mergeCell ref="M106:T106"/>
    <mergeCell ref="U106:AB106"/>
    <mergeCell ref="AC106:AG106"/>
    <mergeCell ref="AH106:AL106"/>
    <mergeCell ref="Z110:AD110"/>
    <mergeCell ref="AE110:AI110"/>
    <mergeCell ref="AJ110:AQ110"/>
    <mergeCell ref="AW110:AX110"/>
    <mergeCell ref="B111:C111"/>
    <mergeCell ref="D111:H111"/>
    <mergeCell ref="I111:L111"/>
    <mergeCell ref="M111:T111"/>
    <mergeCell ref="U111:Y111"/>
    <mergeCell ref="Z111:AD111"/>
    <mergeCell ref="AM107:AQ107"/>
    <mergeCell ref="AR107:AV107"/>
    <mergeCell ref="AW107:BA107"/>
    <mergeCell ref="BB107:BF107"/>
    <mergeCell ref="C109:P109"/>
    <mergeCell ref="B110:C110"/>
    <mergeCell ref="D110:H110"/>
    <mergeCell ref="I110:L110"/>
    <mergeCell ref="M110:T110"/>
    <mergeCell ref="U110:Y110"/>
    <mergeCell ref="AJ112:AQ112"/>
    <mergeCell ref="AW112:AX112"/>
    <mergeCell ref="B113:C113"/>
    <mergeCell ref="D113:H113"/>
    <mergeCell ref="I113:L113"/>
    <mergeCell ref="M113:T113"/>
    <mergeCell ref="U113:Y113"/>
    <mergeCell ref="Z113:AD113"/>
    <mergeCell ref="AE113:AI113"/>
    <mergeCell ref="AJ113:AQ113"/>
    <mergeCell ref="AE111:AI111"/>
    <mergeCell ref="AJ111:AQ111"/>
    <mergeCell ref="AW111:AX111"/>
    <mergeCell ref="B112:C112"/>
    <mergeCell ref="D112:H112"/>
    <mergeCell ref="I112:L112"/>
    <mergeCell ref="M112:T112"/>
    <mergeCell ref="U112:Y112"/>
    <mergeCell ref="Z112:AD112"/>
    <mergeCell ref="AE112:AI112"/>
    <mergeCell ref="AE115:AI115"/>
    <mergeCell ref="AJ115:AQ115"/>
    <mergeCell ref="AW115:AX115"/>
    <mergeCell ref="B116:C116"/>
    <mergeCell ref="D116:H116"/>
    <mergeCell ref="I116:L116"/>
    <mergeCell ref="M116:T116"/>
    <mergeCell ref="U116:Y116"/>
    <mergeCell ref="Z116:AD116"/>
    <mergeCell ref="AE116:AI116"/>
    <mergeCell ref="B115:C115"/>
    <mergeCell ref="D115:H115"/>
    <mergeCell ref="I115:L115"/>
    <mergeCell ref="M115:T115"/>
    <mergeCell ref="U115:Y115"/>
    <mergeCell ref="Z115:AD115"/>
    <mergeCell ref="AW113:AX113"/>
    <mergeCell ref="B114:C114"/>
    <mergeCell ref="D114:H114"/>
    <mergeCell ref="I114:L114"/>
    <mergeCell ref="M114:T114"/>
    <mergeCell ref="U114:Y114"/>
    <mergeCell ref="Z114:AD114"/>
    <mergeCell ref="AE114:AI114"/>
    <mergeCell ref="AJ114:AQ114"/>
    <mergeCell ref="AW114:AX114"/>
    <mergeCell ref="AW117:AX117"/>
    <mergeCell ref="B118:C118"/>
    <mergeCell ref="D118:H118"/>
    <mergeCell ref="I118:L118"/>
    <mergeCell ref="M118:T118"/>
    <mergeCell ref="U118:Y118"/>
    <mergeCell ref="Z118:AD118"/>
    <mergeCell ref="AE118:AI118"/>
    <mergeCell ref="AJ118:AQ118"/>
    <mergeCell ref="AW118:AX118"/>
    <mergeCell ref="AJ116:AQ116"/>
    <mergeCell ref="AW116:AX116"/>
    <mergeCell ref="B117:C117"/>
    <mergeCell ref="D117:H117"/>
    <mergeCell ref="I117:L117"/>
    <mergeCell ref="M117:T117"/>
    <mergeCell ref="U117:Y117"/>
    <mergeCell ref="Z117:AD117"/>
    <mergeCell ref="AE117:AI117"/>
    <mergeCell ref="AJ117:AQ117"/>
    <mergeCell ref="AJ120:AQ120"/>
    <mergeCell ref="AW120:AX120"/>
    <mergeCell ref="B123:C123"/>
    <mergeCell ref="D123:L123"/>
    <mergeCell ref="M123:Q123"/>
    <mergeCell ref="R123:AP123"/>
    <mergeCell ref="AE119:AI119"/>
    <mergeCell ref="AJ119:AQ119"/>
    <mergeCell ref="AW119:AX119"/>
    <mergeCell ref="B120:C120"/>
    <mergeCell ref="D120:H120"/>
    <mergeCell ref="I120:L120"/>
    <mergeCell ref="M120:T120"/>
    <mergeCell ref="U120:Y120"/>
    <mergeCell ref="Z120:AD120"/>
    <mergeCell ref="AE120:AI120"/>
    <mergeCell ref="B119:C119"/>
    <mergeCell ref="D119:H119"/>
    <mergeCell ref="I119:L119"/>
    <mergeCell ref="M119:T119"/>
    <mergeCell ref="U119:Y119"/>
    <mergeCell ref="Z119:AD119"/>
    <mergeCell ref="B128:C128"/>
    <mergeCell ref="D128:L128"/>
    <mergeCell ref="M128:Q128"/>
    <mergeCell ref="R128:AP128"/>
    <mergeCell ref="B129:C129"/>
    <mergeCell ref="D129:L129"/>
    <mergeCell ref="M129:Q129"/>
    <mergeCell ref="R129:AP129"/>
    <mergeCell ref="B126:C126"/>
    <mergeCell ref="D126:L126"/>
    <mergeCell ref="M126:Q126"/>
    <mergeCell ref="R126:AP126"/>
    <mergeCell ref="B127:C127"/>
    <mergeCell ref="D127:L127"/>
    <mergeCell ref="M127:Q127"/>
    <mergeCell ref="R127:AP127"/>
    <mergeCell ref="B124:C124"/>
    <mergeCell ref="D124:L124"/>
    <mergeCell ref="M124:Q124"/>
    <mergeCell ref="R124:AP124"/>
    <mergeCell ref="B125:C125"/>
    <mergeCell ref="D125:L125"/>
    <mergeCell ref="M125:Q125"/>
    <mergeCell ref="R125:AP125"/>
    <mergeCell ref="N137:R137"/>
    <mergeCell ref="S137:X137"/>
    <mergeCell ref="C138:M138"/>
    <mergeCell ref="B132:C132"/>
    <mergeCell ref="D132:L132"/>
    <mergeCell ref="M132:Q132"/>
    <mergeCell ref="R132:AP132"/>
    <mergeCell ref="B133:C133"/>
    <mergeCell ref="D133:L133"/>
    <mergeCell ref="M133:Q133"/>
    <mergeCell ref="R133:AP133"/>
    <mergeCell ref="B130:C130"/>
    <mergeCell ref="D130:L130"/>
    <mergeCell ref="M130:Q130"/>
    <mergeCell ref="R130:AP130"/>
    <mergeCell ref="B131:C131"/>
    <mergeCell ref="D131:L131"/>
    <mergeCell ref="M131:Q131"/>
    <mergeCell ref="R131:AP131"/>
    <mergeCell ref="B137:M137"/>
    <mergeCell ref="AW141:AZ141"/>
    <mergeCell ref="BA141:BD141"/>
    <mergeCell ref="B142:C142"/>
    <mergeCell ref="D142:N142"/>
    <mergeCell ref="O142:Q142"/>
    <mergeCell ref="R142:T142"/>
    <mergeCell ref="U142:X142"/>
    <mergeCell ref="Y142:AB142"/>
    <mergeCell ref="BA140:BD140"/>
    <mergeCell ref="B141:C141"/>
    <mergeCell ref="D141:N141"/>
    <mergeCell ref="O141:Q141"/>
    <mergeCell ref="R141:T141"/>
    <mergeCell ref="U141:X141"/>
    <mergeCell ref="Y141:AB141"/>
    <mergeCell ref="AC141:AF141"/>
    <mergeCell ref="AG141:AJ141"/>
    <mergeCell ref="AK141:AN141"/>
    <mergeCell ref="AC140:AF140"/>
    <mergeCell ref="AG140:AJ140"/>
    <mergeCell ref="AK140:AN140"/>
    <mergeCell ref="AO140:AR140"/>
    <mergeCell ref="AS140:AV140"/>
    <mergeCell ref="AW140:AZ140"/>
    <mergeCell ref="B140:C140"/>
    <mergeCell ref="D140:N140"/>
    <mergeCell ref="O140:Q140"/>
    <mergeCell ref="R140:T140"/>
    <mergeCell ref="U140:X140"/>
    <mergeCell ref="Y140:AB140"/>
    <mergeCell ref="Y154:AB154"/>
    <mergeCell ref="AC154:AF154"/>
    <mergeCell ref="AG154:AJ154"/>
    <mergeCell ref="AK154:AN154"/>
    <mergeCell ref="AO154:AR154"/>
    <mergeCell ref="AS148:AV148"/>
    <mergeCell ref="AO143:AR143"/>
    <mergeCell ref="AS143:AV143"/>
    <mergeCell ref="AW143:AZ143"/>
    <mergeCell ref="BA143:BD143"/>
    <mergeCell ref="B144:C144"/>
    <mergeCell ref="D144:N144"/>
    <mergeCell ref="O144:Q144"/>
    <mergeCell ref="R144:T144"/>
    <mergeCell ref="U144:X144"/>
    <mergeCell ref="Y144:AB144"/>
    <mergeCell ref="BA142:BD142"/>
    <mergeCell ref="B143:C143"/>
    <mergeCell ref="D143:N143"/>
    <mergeCell ref="O143:Q143"/>
    <mergeCell ref="R143:T143"/>
    <mergeCell ref="U143:X143"/>
    <mergeCell ref="Y143:AB143"/>
    <mergeCell ref="AC143:AF143"/>
    <mergeCell ref="AG143:AJ143"/>
    <mergeCell ref="AK143:AN143"/>
    <mergeCell ref="AC142:AF142"/>
    <mergeCell ref="AG142:AJ142"/>
    <mergeCell ref="AK142:AN142"/>
    <mergeCell ref="AO142:AR142"/>
    <mergeCell ref="AS142:AV142"/>
    <mergeCell ref="AW142:AZ142"/>
    <mergeCell ref="B156:C156"/>
    <mergeCell ref="D156:N156"/>
    <mergeCell ref="O156:Q156"/>
    <mergeCell ref="R156:T156"/>
    <mergeCell ref="U156:X156"/>
    <mergeCell ref="Y156:AB156"/>
    <mergeCell ref="AC156:AF156"/>
    <mergeCell ref="B155:C155"/>
    <mergeCell ref="D155:N155"/>
    <mergeCell ref="D148:N148"/>
    <mergeCell ref="O148:Q148"/>
    <mergeCell ref="R148:T148"/>
    <mergeCell ref="U148:X148"/>
    <mergeCell ref="Y148:AB148"/>
    <mergeCell ref="AC148:AF148"/>
    <mergeCell ref="AG148:AJ148"/>
    <mergeCell ref="AO145:AR145"/>
    <mergeCell ref="AK148:AN148"/>
    <mergeCell ref="AO148:AR148"/>
    <mergeCell ref="B148:C148"/>
    <mergeCell ref="B146:C146"/>
    <mergeCell ref="D146:N146"/>
    <mergeCell ref="O146:Q146"/>
    <mergeCell ref="R146:T146"/>
    <mergeCell ref="U146:X146"/>
    <mergeCell ref="Y146:AB146"/>
    <mergeCell ref="B145:C145"/>
    <mergeCell ref="D145:N145"/>
    <mergeCell ref="O145:Q145"/>
    <mergeCell ref="R145:T145"/>
    <mergeCell ref="U145:X145"/>
    <mergeCell ref="Y145:AB145"/>
    <mergeCell ref="AW148:AZ148"/>
    <mergeCell ref="BA148:BD148"/>
    <mergeCell ref="B149:C149"/>
    <mergeCell ref="D149:N149"/>
    <mergeCell ref="O149:Q149"/>
    <mergeCell ref="BH146:BI146"/>
    <mergeCell ref="C152:M152"/>
    <mergeCell ref="B154:C154"/>
    <mergeCell ref="D154:N154"/>
    <mergeCell ref="O154:Q154"/>
    <mergeCell ref="R154:T154"/>
    <mergeCell ref="U154:X154"/>
    <mergeCell ref="AC146:AF146"/>
    <mergeCell ref="AG146:AJ146"/>
    <mergeCell ref="AK146:AN146"/>
    <mergeCell ref="AO146:AR146"/>
    <mergeCell ref="AS146:AV146"/>
    <mergeCell ref="AW146:AZ146"/>
    <mergeCell ref="BA149:BD149"/>
    <mergeCell ref="B150:C150"/>
    <mergeCell ref="D150:N150"/>
    <mergeCell ref="O150:Q150"/>
    <mergeCell ref="R150:T150"/>
    <mergeCell ref="U150:X150"/>
    <mergeCell ref="Y150:AB150"/>
    <mergeCell ref="AC150:AF150"/>
    <mergeCell ref="AG150:AJ150"/>
    <mergeCell ref="AK150:AN150"/>
    <mergeCell ref="AO150:AR150"/>
    <mergeCell ref="AS150:AV150"/>
    <mergeCell ref="AW150:AZ150"/>
    <mergeCell ref="BA150:BD150"/>
    <mergeCell ref="B169:K169"/>
    <mergeCell ref="L169:AZ169"/>
    <mergeCell ref="B170:K170"/>
    <mergeCell ref="L170:AZ170"/>
    <mergeCell ref="AW157:AZ157"/>
    <mergeCell ref="B158:C158"/>
    <mergeCell ref="D158:N158"/>
    <mergeCell ref="O158:Q158"/>
    <mergeCell ref="R158:T158"/>
    <mergeCell ref="U158:X158"/>
    <mergeCell ref="Y158:AB158"/>
    <mergeCell ref="AC158:AF158"/>
    <mergeCell ref="AG158:AJ158"/>
    <mergeCell ref="AK158:AN158"/>
    <mergeCell ref="Y157:AB157"/>
    <mergeCell ref="AC157:AF157"/>
    <mergeCell ref="AG157:AJ157"/>
    <mergeCell ref="AK157:AN157"/>
    <mergeCell ref="AO157:AR157"/>
    <mergeCell ref="AS157:AV157"/>
    <mergeCell ref="B157:C157"/>
    <mergeCell ref="D157:N157"/>
    <mergeCell ref="O157:Q157"/>
    <mergeCell ref="R157:T157"/>
    <mergeCell ref="U157:X157"/>
    <mergeCell ref="B159:C159"/>
    <mergeCell ref="D159:N159"/>
    <mergeCell ref="O159:Q159"/>
    <mergeCell ref="R159:T159"/>
    <mergeCell ref="U159:X159"/>
    <mergeCell ref="Y159:AB159"/>
    <mergeCell ref="AC159:AF159"/>
    <mergeCell ref="AP180:AT180"/>
    <mergeCell ref="AU180:BA180"/>
    <mergeCell ref="C181:J181"/>
    <mergeCell ref="K181:R181"/>
    <mergeCell ref="S181:W181"/>
    <mergeCell ref="X181:AB181"/>
    <mergeCell ref="AC181:AJ181"/>
    <mergeCell ref="AK181:AO181"/>
    <mergeCell ref="AP181:AT181"/>
    <mergeCell ref="AU181:BA181"/>
    <mergeCell ref="C178:J178"/>
    <mergeCell ref="K178:BA178"/>
    <mergeCell ref="C179:J179"/>
    <mergeCell ref="K179:BA179"/>
    <mergeCell ref="C180:J180"/>
    <mergeCell ref="K180:R180"/>
    <mergeCell ref="S180:W180"/>
    <mergeCell ref="X180:AB180"/>
    <mergeCell ref="AC180:AJ180"/>
    <mergeCell ref="AK180:AO180"/>
    <mergeCell ref="Z191:AI191"/>
    <mergeCell ref="D192:O192"/>
    <mergeCell ref="P192:Y192"/>
    <mergeCell ref="Z192:AI192"/>
    <mergeCell ref="D193:O193"/>
    <mergeCell ref="P193:Y193"/>
    <mergeCell ref="Z193:AI193"/>
    <mergeCell ref="C187:F187"/>
    <mergeCell ref="G187:M187"/>
    <mergeCell ref="N187:Q187"/>
    <mergeCell ref="R187:X187"/>
    <mergeCell ref="A190:N190"/>
    <mergeCell ref="D191:O191"/>
    <mergeCell ref="P191:Y191"/>
    <mergeCell ref="AP182:AT182"/>
    <mergeCell ref="AU182:BA182"/>
    <mergeCell ref="A184:E184"/>
    <mergeCell ref="B186:F186"/>
    <mergeCell ref="G186:M186"/>
    <mergeCell ref="N186:Q186"/>
    <mergeCell ref="R186:X186"/>
    <mergeCell ref="C182:J182"/>
    <mergeCell ref="K182:R182"/>
    <mergeCell ref="S182:W182"/>
    <mergeCell ref="X182:AB182"/>
    <mergeCell ref="AC182:AJ182"/>
    <mergeCell ref="AK182:AO182"/>
    <mergeCell ref="D198:O198"/>
    <mergeCell ref="P198:Y198"/>
    <mergeCell ref="Z198:AI198"/>
    <mergeCell ref="D199:O199"/>
    <mergeCell ref="P199:Y199"/>
    <mergeCell ref="Z199:AI199"/>
    <mergeCell ref="D196:O196"/>
    <mergeCell ref="P196:Y196"/>
    <mergeCell ref="Z196:AI196"/>
    <mergeCell ref="D197:O197"/>
    <mergeCell ref="P197:Y197"/>
    <mergeCell ref="Z197:AI197"/>
    <mergeCell ref="D194:O194"/>
    <mergeCell ref="P194:Y194"/>
    <mergeCell ref="Z194:AI194"/>
    <mergeCell ref="D195:O195"/>
    <mergeCell ref="P195:Y195"/>
    <mergeCell ref="Z195:AI195"/>
    <mergeCell ref="B205:E205"/>
    <mergeCell ref="F205:L205"/>
    <mergeCell ref="M205:P205"/>
    <mergeCell ref="Q205:W205"/>
    <mergeCell ref="A207:W207"/>
    <mergeCell ref="B208:E208"/>
    <mergeCell ref="F208:L208"/>
    <mergeCell ref="B203:E203"/>
    <mergeCell ref="F203:L203"/>
    <mergeCell ref="B204:E204"/>
    <mergeCell ref="F204:L204"/>
    <mergeCell ref="M204:P204"/>
    <mergeCell ref="Q204:W204"/>
    <mergeCell ref="D200:O200"/>
    <mergeCell ref="P200:Y200"/>
    <mergeCell ref="Z200:AI200"/>
    <mergeCell ref="D201:O201"/>
    <mergeCell ref="P201:Y201"/>
    <mergeCell ref="Z201:AI201"/>
    <mergeCell ref="B215:E215"/>
    <mergeCell ref="F215:L215"/>
    <mergeCell ref="M215:P215"/>
    <mergeCell ref="Q215:W215"/>
    <mergeCell ref="A212:W212"/>
    <mergeCell ref="B213:E213"/>
    <mergeCell ref="F213:L213"/>
    <mergeCell ref="B214:E214"/>
    <mergeCell ref="F214:L214"/>
    <mergeCell ref="M214:P214"/>
    <mergeCell ref="Q214:W214"/>
    <mergeCell ref="B209:E209"/>
    <mergeCell ref="F209:L209"/>
    <mergeCell ref="M209:P209"/>
    <mergeCell ref="Q209:W209"/>
    <mergeCell ref="B210:E210"/>
    <mergeCell ref="F210:L210"/>
    <mergeCell ref="M210:P210"/>
    <mergeCell ref="Q210:W210"/>
    <mergeCell ref="AW139:BD139"/>
    <mergeCell ref="U139:X139"/>
    <mergeCell ref="O139:T139"/>
    <mergeCell ref="BA146:BD146"/>
    <mergeCell ref="B147:C147"/>
    <mergeCell ref="D147:N147"/>
    <mergeCell ref="O147:Q147"/>
    <mergeCell ref="R147:T147"/>
    <mergeCell ref="U147:X147"/>
    <mergeCell ref="Y147:AB147"/>
    <mergeCell ref="AC147:AF147"/>
    <mergeCell ref="AG147:AJ147"/>
    <mergeCell ref="AK147:AN147"/>
    <mergeCell ref="AO147:AR147"/>
    <mergeCell ref="AS147:AV147"/>
    <mergeCell ref="AW147:AZ147"/>
    <mergeCell ref="BA147:BD147"/>
    <mergeCell ref="AS145:AV145"/>
    <mergeCell ref="AW145:AZ145"/>
    <mergeCell ref="BA145:BD145"/>
    <mergeCell ref="BA144:BD144"/>
    <mergeCell ref="AC145:AF145"/>
    <mergeCell ref="AG145:AJ145"/>
    <mergeCell ref="AK145:AN145"/>
    <mergeCell ref="AC144:AF144"/>
    <mergeCell ref="AG144:AJ144"/>
    <mergeCell ref="AK144:AN144"/>
    <mergeCell ref="AO144:AR144"/>
    <mergeCell ref="AS144:AV144"/>
    <mergeCell ref="AW144:AZ144"/>
    <mergeCell ref="AO141:AR141"/>
    <mergeCell ref="AS141:AV141"/>
    <mergeCell ref="Y162:AB162"/>
    <mergeCell ref="AC162:AF162"/>
    <mergeCell ref="AG162:AJ162"/>
    <mergeCell ref="AK162:AN162"/>
    <mergeCell ref="AO162:AR162"/>
    <mergeCell ref="AS162:AV162"/>
    <mergeCell ref="AW162:AZ162"/>
    <mergeCell ref="R149:T149"/>
    <mergeCell ref="U149:X149"/>
    <mergeCell ref="Y149:AB149"/>
    <mergeCell ref="AC149:AF149"/>
    <mergeCell ref="AG149:AJ149"/>
    <mergeCell ref="AK149:AN149"/>
    <mergeCell ref="AO149:AR149"/>
    <mergeCell ref="AS149:AV149"/>
    <mergeCell ref="AW149:AZ149"/>
    <mergeCell ref="U153:X153"/>
    <mergeCell ref="O153:T153"/>
    <mergeCell ref="AS154:AV154"/>
    <mergeCell ref="AG156:AJ156"/>
    <mergeCell ref="AK156:AN156"/>
    <mergeCell ref="AO156:AR156"/>
    <mergeCell ref="AS156:AV156"/>
    <mergeCell ref="AW156:AZ156"/>
    <mergeCell ref="AC155:AF155"/>
    <mergeCell ref="AG155:AJ155"/>
    <mergeCell ref="AK155:AN155"/>
    <mergeCell ref="AO155:AR155"/>
    <mergeCell ref="AS155:AV155"/>
    <mergeCell ref="AW155:AZ155"/>
    <mergeCell ref="AO158:AR158"/>
    <mergeCell ref="AW154:AZ154"/>
    <mergeCell ref="AS158:AV158"/>
    <mergeCell ref="AW158:AZ158"/>
    <mergeCell ref="O155:Q155"/>
    <mergeCell ref="R155:T155"/>
    <mergeCell ref="U155:X155"/>
    <mergeCell ref="Y155:AB155"/>
    <mergeCell ref="B163:C163"/>
    <mergeCell ref="D163:N163"/>
    <mergeCell ref="O163:Q163"/>
    <mergeCell ref="R163:T163"/>
    <mergeCell ref="U163:X163"/>
    <mergeCell ref="Y163:AB163"/>
    <mergeCell ref="AC163:AF163"/>
    <mergeCell ref="AG163:AJ163"/>
    <mergeCell ref="U161:X161"/>
    <mergeCell ref="Y161:AB161"/>
    <mergeCell ref="AC161:AF161"/>
    <mergeCell ref="AG161:AJ161"/>
    <mergeCell ref="AK161:AN161"/>
    <mergeCell ref="AO161:AR161"/>
    <mergeCell ref="AS161:AV161"/>
    <mergeCell ref="AW161:AZ161"/>
    <mergeCell ref="AK163:AN163"/>
    <mergeCell ref="AO163:AR163"/>
    <mergeCell ref="AS163:AV163"/>
    <mergeCell ref="AW163:AZ163"/>
    <mergeCell ref="B160:C160"/>
    <mergeCell ref="D160:N160"/>
    <mergeCell ref="O160:Q160"/>
    <mergeCell ref="R160:T160"/>
    <mergeCell ref="U160:X160"/>
    <mergeCell ref="U162:X162"/>
    <mergeCell ref="B164:C164"/>
    <mergeCell ref="D164:N164"/>
    <mergeCell ref="O164:Q164"/>
    <mergeCell ref="R164:T164"/>
    <mergeCell ref="U164:X164"/>
    <mergeCell ref="Y164:AB164"/>
    <mergeCell ref="AC164:AF164"/>
    <mergeCell ref="AG164:AJ164"/>
    <mergeCell ref="AK164:AN164"/>
    <mergeCell ref="AO164:AR164"/>
    <mergeCell ref="AS164:AV164"/>
    <mergeCell ref="AW164:AZ164"/>
    <mergeCell ref="B162:C162"/>
    <mergeCell ref="D162:N162"/>
    <mergeCell ref="O162:Q162"/>
    <mergeCell ref="R162:T162"/>
    <mergeCell ref="AG159:AJ159"/>
    <mergeCell ref="AK159:AN159"/>
    <mergeCell ref="AO159:AR159"/>
    <mergeCell ref="AS159:AV159"/>
    <mergeCell ref="AW159:AZ159"/>
    <mergeCell ref="Y160:AB160"/>
    <mergeCell ref="AC160:AF160"/>
    <mergeCell ref="AG160:AJ160"/>
    <mergeCell ref="AK160:AN160"/>
    <mergeCell ref="AO160:AR160"/>
    <mergeCell ref="AS160:AV160"/>
    <mergeCell ref="AW160:AZ160"/>
    <mergeCell ref="B161:C161"/>
    <mergeCell ref="D161:N161"/>
    <mergeCell ref="O161:Q161"/>
    <mergeCell ref="R161:T161"/>
  </mergeCells>
  <phoneticPr fontId="5"/>
  <dataValidations count="5">
    <dataValidation type="list" allowBlank="1" showInputMessage="1" showErrorMessage="1" sqref="W62:Z62 W89:Z89 W86:Z86 W83:Z83 W80:Z80 W77:Z77 W74:Z74 W71:Z71 W68:Z68 W65:Z65" xr:uid="{92C86C51-303C-4F20-8C54-17E6EF7B9448}">
      <formula1>$BH$60:$BH$61</formula1>
    </dataValidation>
    <dataValidation type="list" allowBlank="1" showInputMessage="1" showErrorMessage="1" sqref="P92:R92" xr:uid="{A3EDAA16-7BCA-42BB-B649-95C884FA8D7F}">
      <formula1>$BF$65:$BF$67</formula1>
    </dataValidation>
    <dataValidation type="list" allowBlank="1" showInputMessage="1" showErrorMessage="1" sqref="O63:Q64 O66:Q67 O69:Q70 O72:Q73 O75:Q76 O78:Q79 O81:Q82 O84:Q85 O87:Q88 O90:Q91" xr:uid="{9ED4CB52-A245-4F13-A119-5B18D5623F91}">
      <formula1>$BH$65:$BH$66</formula1>
    </dataValidation>
    <dataValidation type="list" allowBlank="1" showInputMessage="1" showErrorMessage="1" sqref="AL89:AP89 AL65:AP65 AL68:AP68 AL71:AP71 AL74:AP74 AL77:AP77 AL80:AP80 AL83:AP83 AL86:AP86 AL62:AP62" xr:uid="{3B4B3592-FA20-4513-9DC1-B24106E1F4B4}">
      <formula1>$BH$62:$BH$63</formula1>
    </dataValidation>
    <dataValidation type="list" allowBlank="1" showInputMessage="1" showErrorMessage="1" sqref="T11:X11" xr:uid="{432FD255-E763-4CCD-8698-A36372814FCC}">
      <formula1>$BG$12:$BG$13</formula1>
    </dataValidation>
  </dataValidations>
  <hyperlinks>
    <hyperlink ref="AU181" r:id="rId1" xr:uid="{E3C8951A-B09C-4E16-80F6-E57A7821614C}"/>
    <hyperlink ref="AU182" r:id="rId2" xr:uid="{8FF80742-1EF3-453A-905E-139AF783757D}"/>
  </hyperlinks>
  <pageMargins left="0.7" right="0.7" top="0.75" bottom="0.75" header="0.3" footer="0.3"/>
  <pageSetup paperSize="9" scale="61" fitToHeight="0" orientation="portrait" r:id="rId3"/>
  <rowBreaks count="2" manualBreakCount="2">
    <brk id="57" max="57" man="1"/>
    <brk id="135"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O215"/>
  <sheetViews>
    <sheetView view="pageBreakPreview" zoomScaleSheetLayoutView="100" workbookViewId="0">
      <selection activeCell="AG48" sqref="AG48:AI48"/>
    </sheetView>
  </sheetViews>
  <sheetFormatPr defaultColWidth="9" defaultRowHeight="18.75"/>
  <cols>
    <col min="1" max="1" width="3.25" style="1" customWidth="1"/>
    <col min="2" max="2" width="2.375" style="8" customWidth="1"/>
    <col min="3" max="16" width="2.375" style="1" customWidth="1"/>
    <col min="17" max="17" width="2.875" style="1" customWidth="1"/>
    <col min="18" max="21" width="2.375" style="1" customWidth="1"/>
    <col min="22" max="22" width="5.75" style="1" customWidth="1"/>
    <col min="23" max="27" width="2.375" style="1" customWidth="1"/>
    <col min="28" max="31" width="3.375" style="1" customWidth="1"/>
    <col min="32" max="100" width="2.375" style="1" customWidth="1"/>
    <col min="101" max="101" width="9" style="1" customWidth="1"/>
    <col min="102" max="16384" width="9" style="1"/>
  </cols>
  <sheetData>
    <row r="1" spans="2:59" ht="27" customHeight="1">
      <c r="B1" s="374" t="s">
        <v>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row>
    <row r="2" spans="2:59">
      <c r="B2" s="2"/>
      <c r="C2" s="3"/>
      <c r="D2" s="3"/>
      <c r="E2" s="3"/>
      <c r="F2" s="3"/>
      <c r="G2" s="3"/>
      <c r="H2" s="3"/>
      <c r="I2" s="3"/>
      <c r="J2" s="3"/>
      <c r="K2" s="3"/>
      <c r="L2" s="3"/>
      <c r="M2" s="3"/>
      <c r="N2" s="3"/>
      <c r="O2" s="3"/>
      <c r="P2" s="3"/>
      <c r="Q2" s="3"/>
      <c r="R2" s="3"/>
      <c r="S2" s="3"/>
      <c r="T2" s="3"/>
      <c r="U2" s="3"/>
      <c r="V2" s="3"/>
      <c r="W2" s="3"/>
      <c r="X2" s="3"/>
      <c r="Y2" s="3"/>
      <c r="Z2" s="3"/>
      <c r="AA2" s="359" t="s">
        <v>1</v>
      </c>
      <c r="AB2" s="359"/>
      <c r="AC2" s="359"/>
      <c r="AD2" s="359"/>
      <c r="AE2" s="359"/>
      <c r="AF2" s="359"/>
      <c r="AG2" s="497"/>
      <c r="AH2" s="497"/>
      <c r="AI2" s="497"/>
      <c r="AJ2" s="497"/>
      <c r="AK2" s="497"/>
      <c r="AL2" s="497"/>
      <c r="AM2" s="497"/>
      <c r="AN2" s="497"/>
      <c r="AO2" s="497"/>
      <c r="AP2" s="497"/>
      <c r="AQ2" s="497"/>
      <c r="AR2" s="497"/>
      <c r="AS2" s="497"/>
      <c r="AT2" s="497"/>
      <c r="AU2" s="497"/>
      <c r="AV2" s="497"/>
      <c r="AW2" s="497"/>
      <c r="AX2" s="497"/>
      <c r="AY2" s="3"/>
      <c r="AZ2" s="3"/>
      <c r="BA2" s="3"/>
      <c r="BB2" s="3"/>
      <c r="BC2" s="3"/>
      <c r="BD2" s="3"/>
      <c r="BE2" s="3"/>
      <c r="BF2" s="3"/>
    </row>
    <row r="3" spans="2:59">
      <c r="B3" s="128" t="s">
        <v>3</v>
      </c>
      <c r="C3" s="129"/>
      <c r="D3" s="129"/>
      <c r="E3" s="130"/>
      <c r="F3" s="498"/>
      <c r="G3" s="499"/>
      <c r="H3" s="499"/>
      <c r="I3" s="499"/>
      <c r="J3" s="499"/>
      <c r="K3" s="499"/>
      <c r="L3" s="499"/>
      <c r="M3" s="499"/>
      <c r="N3" s="499"/>
      <c r="O3" s="499"/>
      <c r="P3" s="499"/>
      <c r="Q3" s="499"/>
      <c r="R3" s="499"/>
      <c r="S3" s="499"/>
      <c r="T3" s="499"/>
      <c r="U3" s="499"/>
      <c r="V3" s="499"/>
      <c r="W3" s="499"/>
      <c r="X3" s="500"/>
      <c r="Y3" s="3"/>
      <c r="Z3" s="3"/>
      <c r="AA3" s="359" t="s">
        <v>4</v>
      </c>
      <c r="AB3" s="359"/>
      <c r="AC3" s="359"/>
      <c r="AD3" s="359"/>
      <c r="AE3" s="359" t="s">
        <v>5</v>
      </c>
      <c r="AF3" s="359"/>
      <c r="AG3" s="431"/>
      <c r="AH3" s="431"/>
      <c r="AI3" s="431"/>
      <c r="AJ3" s="431"/>
      <c r="AK3" s="431"/>
      <c r="AL3" s="431"/>
      <c r="AM3" s="431"/>
      <c r="AN3" s="431"/>
      <c r="AO3" s="431"/>
      <c r="AP3" s="431"/>
      <c r="AQ3" s="431"/>
      <c r="AR3" s="431"/>
      <c r="AS3" s="431"/>
      <c r="AT3" s="431"/>
      <c r="AU3" s="431"/>
      <c r="AV3" s="431"/>
      <c r="AW3" s="431"/>
      <c r="AX3" s="431"/>
      <c r="AY3" s="3"/>
      <c r="AZ3" s="3"/>
      <c r="BA3" s="3"/>
      <c r="BB3" s="3"/>
      <c r="BC3" s="3"/>
      <c r="BD3" s="3"/>
      <c r="BE3" s="3"/>
      <c r="BF3" s="3"/>
    </row>
    <row r="4" spans="2:59">
      <c r="B4" s="128" t="s">
        <v>7</v>
      </c>
      <c r="C4" s="129"/>
      <c r="D4" s="129"/>
      <c r="E4" s="130"/>
      <c r="F4" s="501"/>
      <c r="G4" s="502"/>
      <c r="H4" s="502"/>
      <c r="I4" s="502"/>
      <c r="J4" s="502"/>
      <c r="K4" s="502"/>
      <c r="L4" s="502"/>
      <c r="M4" s="502"/>
      <c r="N4" s="502"/>
      <c r="O4" s="502"/>
      <c r="P4" s="502"/>
      <c r="Q4" s="502"/>
      <c r="R4" s="502"/>
      <c r="S4" s="502"/>
      <c r="T4" s="502"/>
      <c r="U4" s="502"/>
      <c r="V4" s="502"/>
      <c r="W4" s="502"/>
      <c r="X4" s="503"/>
      <c r="Y4" s="3"/>
      <c r="Z4" s="3"/>
      <c r="AA4" s="359"/>
      <c r="AB4" s="359"/>
      <c r="AC4" s="359"/>
      <c r="AD4" s="359"/>
      <c r="AE4" s="359" t="s">
        <v>8</v>
      </c>
      <c r="AF4" s="359"/>
      <c r="AG4" s="431"/>
      <c r="AH4" s="431"/>
      <c r="AI4" s="431"/>
      <c r="AJ4" s="431"/>
      <c r="AK4" s="431"/>
      <c r="AL4" s="431"/>
      <c r="AM4" s="431"/>
      <c r="AN4" s="431"/>
      <c r="AO4" s="431"/>
      <c r="AP4" s="431"/>
      <c r="AQ4" s="431"/>
      <c r="AR4" s="431"/>
      <c r="AS4" s="431"/>
      <c r="AT4" s="431"/>
      <c r="AU4" s="431"/>
      <c r="AV4" s="431"/>
      <c r="AW4" s="431"/>
      <c r="AX4" s="431"/>
      <c r="AY4" s="3"/>
      <c r="AZ4" s="3"/>
      <c r="BA4" s="3"/>
      <c r="BB4" s="3"/>
      <c r="BC4" s="3"/>
      <c r="BD4" s="3"/>
      <c r="BE4" s="3"/>
      <c r="BF4" s="3"/>
    </row>
    <row r="5" spans="2:59">
      <c r="B5" s="128" t="s">
        <v>5</v>
      </c>
      <c r="C5" s="129"/>
      <c r="D5" s="129"/>
      <c r="E5" s="130"/>
      <c r="F5" s="479"/>
      <c r="G5" s="480"/>
      <c r="H5" s="480"/>
      <c r="I5" s="480"/>
      <c r="J5" s="480"/>
      <c r="K5" s="480"/>
      <c r="L5" s="480"/>
      <c r="M5" s="480"/>
      <c r="N5" s="480"/>
      <c r="O5" s="480"/>
      <c r="P5" s="480"/>
      <c r="Q5" s="480"/>
      <c r="R5" s="480"/>
      <c r="S5" s="480"/>
      <c r="T5" s="480"/>
      <c r="U5" s="480"/>
      <c r="V5" s="480"/>
      <c r="W5" s="480"/>
      <c r="X5" s="481"/>
      <c r="Y5" s="3"/>
      <c r="Z5" s="3"/>
      <c r="AA5" s="359" t="s">
        <v>10</v>
      </c>
      <c r="AB5" s="359"/>
      <c r="AC5" s="359"/>
      <c r="AD5" s="359"/>
      <c r="AE5" s="359" t="s">
        <v>11</v>
      </c>
      <c r="AF5" s="359"/>
      <c r="AG5" s="431"/>
      <c r="AH5" s="431"/>
      <c r="AI5" s="431"/>
      <c r="AJ5" s="431"/>
      <c r="AK5" s="431"/>
      <c r="AL5" s="431"/>
      <c r="AM5" s="431"/>
      <c r="AN5" s="431"/>
      <c r="AO5" s="431"/>
      <c r="AP5" s="431"/>
      <c r="AQ5" s="431"/>
      <c r="AR5" s="431"/>
      <c r="AS5" s="431"/>
      <c r="AT5" s="431"/>
      <c r="AU5" s="431"/>
      <c r="AV5" s="431"/>
      <c r="AW5" s="431"/>
      <c r="AX5" s="431"/>
      <c r="AY5" s="3"/>
      <c r="AZ5" s="3"/>
      <c r="BA5" s="3"/>
      <c r="BB5" s="3"/>
      <c r="BC5" s="3"/>
      <c r="BD5" s="3"/>
      <c r="BE5" s="3"/>
      <c r="BF5" s="3"/>
    </row>
    <row r="6" spans="2:59">
      <c r="B6" s="379" t="s">
        <v>13</v>
      </c>
      <c r="C6" s="380"/>
      <c r="D6" s="380"/>
      <c r="E6" s="381"/>
      <c r="F6" s="479"/>
      <c r="G6" s="480"/>
      <c r="H6" s="480"/>
      <c r="I6" s="480"/>
      <c r="J6" s="480"/>
      <c r="K6" s="480"/>
      <c r="L6" s="480"/>
      <c r="M6" s="480"/>
      <c r="N6" s="480"/>
      <c r="O6" s="480"/>
      <c r="P6" s="480"/>
      <c r="Q6" s="480"/>
      <c r="R6" s="480"/>
      <c r="S6" s="480"/>
      <c r="T6" s="480"/>
      <c r="U6" s="480"/>
      <c r="V6" s="480"/>
      <c r="W6" s="480"/>
      <c r="X6" s="481"/>
      <c r="Y6" s="3"/>
      <c r="Z6" s="3"/>
      <c r="AA6" s="359"/>
      <c r="AB6" s="359"/>
      <c r="AC6" s="359"/>
      <c r="AD6" s="359"/>
      <c r="AE6" s="359" t="s">
        <v>8</v>
      </c>
      <c r="AF6" s="359"/>
      <c r="AG6" s="431"/>
      <c r="AH6" s="431"/>
      <c r="AI6" s="431"/>
      <c r="AJ6" s="431"/>
      <c r="AK6" s="431"/>
      <c r="AL6" s="431"/>
      <c r="AM6" s="431"/>
      <c r="AN6" s="431"/>
      <c r="AO6" s="431"/>
      <c r="AP6" s="431"/>
      <c r="AQ6" s="431"/>
      <c r="AR6" s="431"/>
      <c r="AS6" s="431"/>
      <c r="AT6" s="431"/>
      <c r="AU6" s="431"/>
      <c r="AV6" s="431"/>
      <c r="AW6" s="431"/>
      <c r="AX6" s="431"/>
      <c r="AY6" s="3"/>
      <c r="AZ6" s="3"/>
      <c r="BA6" s="3"/>
      <c r="BB6" s="3"/>
      <c r="BC6" s="3"/>
      <c r="BD6" s="3"/>
      <c r="BE6" s="3"/>
      <c r="BF6" s="3"/>
    </row>
    <row r="7" spans="2:59">
      <c r="B7" s="359" t="s">
        <v>16</v>
      </c>
      <c r="C7" s="359"/>
      <c r="D7" s="359"/>
      <c r="E7" s="359"/>
      <c r="F7" s="431"/>
      <c r="G7" s="431"/>
      <c r="H7" s="431"/>
      <c r="I7" s="431"/>
      <c r="J7" s="431"/>
      <c r="K7" s="431"/>
      <c r="L7" s="431"/>
      <c r="M7" s="431"/>
      <c r="N7" s="431"/>
      <c r="O7" s="431"/>
      <c r="P7" s="431"/>
      <c r="Q7" s="431"/>
      <c r="R7" s="431"/>
      <c r="S7" s="431"/>
      <c r="T7" s="431"/>
      <c r="U7" s="431"/>
      <c r="V7" s="431"/>
      <c r="W7" s="431"/>
      <c r="X7" s="431"/>
      <c r="Y7" s="3"/>
      <c r="Z7" s="3"/>
      <c r="AA7" s="359" t="s">
        <v>18</v>
      </c>
      <c r="AB7" s="359"/>
      <c r="AC7" s="359"/>
      <c r="AD7" s="359"/>
      <c r="AE7" s="359"/>
      <c r="AF7" s="359"/>
      <c r="AG7" s="479"/>
      <c r="AH7" s="480"/>
      <c r="AI7" s="480"/>
      <c r="AJ7" s="480"/>
      <c r="AK7" s="480"/>
      <c r="AL7" s="480"/>
      <c r="AM7" s="481"/>
      <c r="AN7" s="369" t="s">
        <v>20</v>
      </c>
      <c r="AO7" s="370"/>
      <c r="AP7" s="370"/>
      <c r="AQ7" s="370"/>
      <c r="AR7" s="371"/>
      <c r="AS7" s="476"/>
      <c r="AT7" s="477"/>
      <c r="AU7" s="477"/>
      <c r="AV7" s="477"/>
      <c r="AW7" s="477"/>
      <c r="AX7" s="477"/>
      <c r="AY7" s="3"/>
      <c r="AZ7" s="3"/>
      <c r="BA7" s="3"/>
      <c r="BB7" s="3"/>
      <c r="BC7" s="3"/>
      <c r="BD7" s="3"/>
      <c r="BE7" s="3"/>
      <c r="BF7" s="3"/>
    </row>
    <row r="8" spans="2:59">
      <c r="B8" s="359" t="s">
        <v>22</v>
      </c>
      <c r="C8" s="359"/>
      <c r="D8" s="359"/>
      <c r="E8" s="359"/>
      <c r="F8" s="478"/>
      <c r="G8" s="431"/>
      <c r="H8" s="431"/>
      <c r="I8" s="431"/>
      <c r="J8" s="431"/>
      <c r="K8" s="431"/>
      <c r="L8" s="431"/>
      <c r="M8" s="431"/>
      <c r="N8" s="431"/>
      <c r="O8" s="431"/>
      <c r="P8" s="431"/>
      <c r="Q8" s="431"/>
      <c r="R8" s="431"/>
      <c r="S8" s="431"/>
      <c r="T8" s="431"/>
      <c r="U8" s="431"/>
      <c r="V8" s="431"/>
      <c r="W8" s="431"/>
      <c r="X8" s="431"/>
      <c r="Y8" s="3"/>
      <c r="Z8" s="3"/>
      <c r="AA8" s="359" t="s">
        <v>23</v>
      </c>
      <c r="AB8" s="359"/>
      <c r="AC8" s="359"/>
      <c r="AD8" s="359"/>
      <c r="AE8" s="359"/>
      <c r="AF8" s="359"/>
      <c r="AG8" s="479"/>
      <c r="AH8" s="480"/>
      <c r="AI8" s="480"/>
      <c r="AJ8" s="480"/>
      <c r="AK8" s="480"/>
      <c r="AL8" s="480"/>
      <c r="AM8" s="481"/>
      <c r="AN8" s="369" t="s">
        <v>25</v>
      </c>
      <c r="AO8" s="370"/>
      <c r="AP8" s="370"/>
      <c r="AQ8" s="370"/>
      <c r="AR8" s="371"/>
      <c r="AS8" s="476"/>
      <c r="AT8" s="477"/>
      <c r="AU8" s="477"/>
      <c r="AV8" s="477"/>
      <c r="AW8" s="477"/>
      <c r="AX8" s="477"/>
      <c r="AY8" s="3"/>
      <c r="AZ8" s="3"/>
      <c r="BA8" s="3"/>
      <c r="BB8" s="3"/>
      <c r="BC8" s="3"/>
      <c r="BD8" s="3"/>
      <c r="BE8" s="3"/>
      <c r="BF8" s="3"/>
    </row>
    <row r="9" spans="2:59">
      <c r="B9" s="2"/>
      <c r="C9" s="3"/>
      <c r="D9" s="3"/>
      <c r="E9" s="3"/>
      <c r="F9" s="3"/>
      <c r="G9" s="3"/>
      <c r="H9" s="3"/>
      <c r="I9" s="3"/>
      <c r="J9" s="3"/>
      <c r="K9" s="3"/>
      <c r="L9" s="3"/>
      <c r="M9" s="3"/>
      <c r="N9" s="3"/>
      <c r="O9" s="3"/>
      <c r="P9" s="3"/>
      <c r="Q9" s="3"/>
      <c r="R9" s="3"/>
      <c r="S9" s="3"/>
      <c r="T9" s="3"/>
      <c r="U9" s="3"/>
      <c r="V9" s="3"/>
      <c r="W9" s="3"/>
      <c r="X9" s="3"/>
      <c r="Y9" s="3"/>
      <c r="Z9" s="3"/>
      <c r="AA9" s="359" t="s">
        <v>27</v>
      </c>
      <c r="AB9" s="359"/>
      <c r="AC9" s="359"/>
      <c r="AD9" s="359"/>
      <c r="AE9" s="359"/>
      <c r="AF9" s="359"/>
      <c r="AG9" s="504"/>
      <c r="AH9" s="505"/>
      <c r="AI9" s="505"/>
      <c r="AJ9" s="505"/>
      <c r="AK9" s="505"/>
      <c r="AL9" s="505"/>
      <c r="AM9" s="505"/>
      <c r="AN9" s="505"/>
      <c r="AO9" s="505"/>
      <c r="AP9" s="505"/>
      <c r="AQ9" s="505"/>
      <c r="AR9" s="505"/>
      <c r="AS9" s="505"/>
      <c r="AT9" s="505"/>
      <c r="AU9" s="505"/>
      <c r="AV9" s="505"/>
      <c r="AW9" s="505"/>
      <c r="AX9" s="506"/>
      <c r="AY9" s="3"/>
      <c r="AZ9" s="3"/>
      <c r="BA9" s="3"/>
      <c r="BB9" s="3"/>
      <c r="BC9" s="3"/>
      <c r="BD9" s="3"/>
      <c r="BE9" s="3"/>
      <c r="BF9" s="3"/>
    </row>
    <row r="10" spans="2:59" ht="19.5" thickBot="1">
      <c r="B10" s="2"/>
      <c r="C10" s="3"/>
      <c r="D10" s="3"/>
      <c r="E10" s="3"/>
      <c r="F10" s="3"/>
      <c r="G10" s="3"/>
      <c r="H10" s="3"/>
      <c r="I10" s="3"/>
      <c r="J10" s="3"/>
      <c r="K10" s="3"/>
      <c r="L10" s="3"/>
      <c r="M10" s="3"/>
      <c r="N10" s="3"/>
      <c r="O10" s="3"/>
      <c r="P10" s="3"/>
      <c r="Q10" s="3"/>
      <c r="R10" s="3"/>
      <c r="S10" s="3"/>
      <c r="T10" s="3"/>
      <c r="U10" s="3"/>
      <c r="V10" s="3"/>
      <c r="W10" s="3"/>
      <c r="X10" s="3"/>
      <c r="Y10" s="3"/>
      <c r="Z10" s="3"/>
      <c r="AA10" s="359" t="s">
        <v>29</v>
      </c>
      <c r="AB10" s="359"/>
      <c r="AC10" s="359"/>
      <c r="AD10" s="359"/>
      <c r="AE10" s="359"/>
      <c r="AF10" s="359"/>
      <c r="AG10" s="487"/>
      <c r="AH10" s="488"/>
      <c r="AI10" s="488"/>
      <c r="AJ10" s="488"/>
      <c r="AK10" s="488"/>
      <c r="AL10" s="488"/>
      <c r="AM10" s="488"/>
      <c r="AN10" s="488"/>
      <c r="AO10" s="488"/>
      <c r="AP10" s="488"/>
      <c r="AQ10" s="488"/>
      <c r="AR10" s="488"/>
      <c r="AS10" s="488"/>
      <c r="AT10" s="488"/>
      <c r="AU10" s="488"/>
      <c r="AV10" s="488"/>
      <c r="AW10" s="488"/>
      <c r="AX10" s="489"/>
      <c r="AY10" s="3"/>
      <c r="AZ10" s="3"/>
      <c r="BA10" s="3"/>
      <c r="BB10" s="3"/>
      <c r="BC10" s="3"/>
      <c r="BD10" s="3"/>
      <c r="BE10" s="3"/>
      <c r="BF10" s="3"/>
    </row>
    <row r="11" spans="2:59" ht="19.5" thickBot="1">
      <c r="B11" s="339" t="s">
        <v>31</v>
      </c>
      <c r="C11" s="340"/>
      <c r="D11" s="340"/>
      <c r="E11" s="340"/>
      <c r="F11" s="340"/>
      <c r="G11" s="340"/>
      <c r="H11" s="340"/>
      <c r="I11" s="340"/>
      <c r="J11" s="340"/>
      <c r="K11" s="340"/>
      <c r="L11" s="340"/>
      <c r="M11" s="340"/>
      <c r="N11" s="340"/>
      <c r="O11" s="340"/>
      <c r="P11" s="340"/>
      <c r="Q11" s="340"/>
      <c r="R11" s="340"/>
      <c r="S11" s="340"/>
      <c r="T11" s="366" t="s">
        <v>32</v>
      </c>
      <c r="U11" s="366"/>
      <c r="V11" s="366"/>
      <c r="W11" s="366"/>
      <c r="X11" s="367"/>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c r="B12" s="339" t="s">
        <v>33</v>
      </c>
      <c r="C12" s="340"/>
      <c r="D12" s="340"/>
      <c r="E12" s="340"/>
      <c r="F12" s="340"/>
      <c r="G12" s="340"/>
      <c r="H12" s="340"/>
      <c r="I12" s="340"/>
      <c r="J12" s="340"/>
      <c r="K12" s="340"/>
      <c r="L12" s="340"/>
      <c r="M12" s="340"/>
      <c r="N12" s="340"/>
      <c r="O12" s="340"/>
      <c r="P12" s="340"/>
      <c r="Q12" s="340"/>
      <c r="R12" s="340"/>
      <c r="S12" s="340"/>
      <c r="T12" s="341">
        <v>15000000</v>
      </c>
      <c r="U12" s="341"/>
      <c r="V12" s="341"/>
      <c r="W12" s="341"/>
      <c r="X12" s="342"/>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34</v>
      </c>
    </row>
    <row r="13" spans="2:59" ht="20.25" thickBot="1">
      <c r="B13" s="343" t="s">
        <v>35</v>
      </c>
      <c r="C13" s="344"/>
      <c r="D13" s="344"/>
      <c r="E13" s="344"/>
      <c r="F13" s="344"/>
      <c r="G13" s="344"/>
      <c r="H13" s="344"/>
      <c r="I13" s="344"/>
      <c r="J13" s="344"/>
      <c r="K13" s="344"/>
      <c r="L13" s="344"/>
      <c r="M13" s="344"/>
      <c r="N13" s="344"/>
      <c r="O13" s="345"/>
      <c r="P13" s="349" t="s">
        <v>36</v>
      </c>
      <c r="Q13" s="350"/>
      <c r="R13" s="350"/>
      <c r="S13" s="350"/>
      <c r="T13" s="491"/>
      <c r="U13" s="492"/>
      <c r="V13" s="492"/>
      <c r="W13" s="493"/>
      <c r="X13" s="5" t="s">
        <v>37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32</v>
      </c>
    </row>
    <row r="14" spans="2:59" ht="20.25" thickBot="1">
      <c r="B14" s="346"/>
      <c r="C14" s="347"/>
      <c r="D14" s="347"/>
      <c r="E14" s="347"/>
      <c r="F14" s="347"/>
      <c r="G14" s="347"/>
      <c r="H14" s="347"/>
      <c r="I14" s="347"/>
      <c r="J14" s="347"/>
      <c r="K14" s="347"/>
      <c r="L14" s="347"/>
      <c r="M14" s="347"/>
      <c r="N14" s="347"/>
      <c r="O14" s="348"/>
      <c r="P14" s="354" t="s">
        <v>38</v>
      </c>
      <c r="Q14" s="355"/>
      <c r="R14" s="355"/>
      <c r="S14" s="355"/>
      <c r="T14" s="494"/>
      <c r="U14" s="495"/>
      <c r="V14" s="495"/>
      <c r="W14" s="496"/>
      <c r="X14" s="6" t="s">
        <v>37</v>
      </c>
      <c r="Y14" s="330" t="s">
        <v>39</v>
      </c>
      <c r="Z14" s="331"/>
      <c r="AA14" s="331"/>
      <c r="AB14" s="331"/>
      <c r="AC14" s="331"/>
      <c r="AD14" s="331"/>
      <c r="AE14" s="331"/>
      <c r="AF14" s="331"/>
      <c r="AG14" s="331"/>
      <c r="AH14" s="331"/>
      <c r="AI14" s="482"/>
      <c r="AJ14" s="484"/>
      <c r="AK14" s="7" t="s">
        <v>37</v>
      </c>
    </row>
    <row r="15" spans="2:59" ht="20.25" thickBot="1">
      <c r="B15" s="135" t="s">
        <v>40</v>
      </c>
      <c r="C15" s="136"/>
      <c r="D15" s="136"/>
      <c r="E15" s="136"/>
      <c r="F15" s="136"/>
      <c r="G15" s="136"/>
      <c r="H15" s="136"/>
      <c r="I15" s="136"/>
      <c r="J15" s="136"/>
      <c r="K15" s="136"/>
      <c r="L15" s="136"/>
      <c r="M15" s="136"/>
      <c r="N15" s="136"/>
      <c r="O15" s="136"/>
      <c r="P15" s="136"/>
      <c r="Q15" s="136"/>
      <c r="R15" s="136"/>
      <c r="S15" s="136"/>
      <c r="T15" s="482"/>
      <c r="U15" s="483"/>
      <c r="V15" s="483"/>
      <c r="W15" s="484"/>
      <c r="X15" s="7" t="s">
        <v>37</v>
      </c>
      <c r="Y15" s="135" t="s">
        <v>41</v>
      </c>
      <c r="Z15" s="136"/>
      <c r="AA15" s="136"/>
      <c r="AB15" s="136"/>
      <c r="AC15" s="136"/>
      <c r="AD15" s="136"/>
      <c r="AE15" s="136"/>
      <c r="AF15" s="136"/>
      <c r="AG15" s="136"/>
      <c r="AH15" s="335"/>
      <c r="AI15" s="485">
        <f>AI14+T15</f>
        <v>0</v>
      </c>
      <c r="AJ15" s="486"/>
      <c r="AK15" s="7" t="s">
        <v>37</v>
      </c>
      <c r="AL15" s="318" t="s">
        <v>42</v>
      </c>
      <c r="AM15" s="319"/>
      <c r="AN15" s="319"/>
      <c r="AO15" s="319"/>
      <c r="AP15" s="319"/>
      <c r="AQ15" s="319"/>
      <c r="AR15" s="319"/>
      <c r="AS15" s="319"/>
      <c r="AT15" s="319"/>
      <c r="AU15" s="320" t="e">
        <f>AI15/(T14+T15)</f>
        <v>#DIV/0!</v>
      </c>
      <c r="AV15" s="320"/>
      <c r="AW15" s="321"/>
      <c r="AX15" s="322" t="s">
        <v>43</v>
      </c>
      <c r="AY15" s="323"/>
      <c r="AZ15" s="323"/>
      <c r="BA15" s="323"/>
      <c r="BB15" s="323"/>
      <c r="BC15" s="324" t="e">
        <f>IF(AU15&gt;50%,"100％","50％")</f>
        <v>#DIV/0!</v>
      </c>
      <c r="BD15" s="324"/>
      <c r="BE15" s="324"/>
      <c r="BF15" s="325"/>
    </row>
    <row r="16" spans="2:59">
      <c r="B16" s="326" t="s">
        <v>44</v>
      </c>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row>
    <row r="17" spans="2:47" ht="19.5">
      <c r="S17" s="9"/>
      <c r="AD17" s="10"/>
      <c r="AE17" s="10"/>
      <c r="AF17" s="11"/>
      <c r="AG17" s="12"/>
      <c r="AH17" s="9"/>
      <c r="AI17" s="9"/>
      <c r="AJ17" s="9"/>
      <c r="AK17" s="9"/>
      <c r="AL17" s="9"/>
      <c r="AM17" s="9"/>
      <c r="AN17" s="9"/>
      <c r="AO17" s="9"/>
      <c r="AP17" s="9"/>
      <c r="AQ17" s="9"/>
      <c r="AR17" s="9"/>
      <c r="AS17" s="10"/>
      <c r="AT17" s="10"/>
      <c r="AU17" s="11"/>
    </row>
    <row r="18" spans="2:47">
      <c r="B18" s="222" t="s">
        <v>45</v>
      </c>
      <c r="C18" s="222"/>
      <c r="D18" s="222"/>
      <c r="E18" s="222"/>
      <c r="F18" s="222"/>
      <c r="G18" s="222"/>
      <c r="H18" s="223"/>
      <c r="I18" s="212" t="s">
        <v>46</v>
      </c>
      <c r="J18" s="212"/>
      <c r="K18" s="212"/>
      <c r="L18" s="212"/>
      <c r="M18" s="212"/>
      <c r="N18" s="327" t="e">
        <f>SUM(W21:AN40)*$BC$15</f>
        <v>#DIV/0!</v>
      </c>
      <c r="O18" s="328"/>
      <c r="P18" s="328"/>
      <c r="Q18" s="328"/>
      <c r="R18" s="328"/>
      <c r="S18" s="328"/>
      <c r="T18" s="329"/>
      <c r="U18" s="13"/>
      <c r="V18" s="13"/>
      <c r="W18" s="13"/>
      <c r="X18" s="13"/>
    </row>
    <row r="19" spans="2:47">
      <c r="B19" s="210" t="s">
        <v>47</v>
      </c>
      <c r="C19" s="210"/>
      <c r="D19" s="210"/>
      <c r="E19" s="210"/>
      <c r="F19" s="210"/>
      <c r="G19" s="210"/>
      <c r="H19" s="210"/>
      <c r="I19" s="210"/>
      <c r="J19" s="210"/>
      <c r="K19" s="210"/>
      <c r="L19" s="210"/>
      <c r="M19" s="210"/>
      <c r="N19" s="210"/>
      <c r="O19" s="210"/>
      <c r="P19" s="210"/>
      <c r="Q19" s="210"/>
      <c r="R19" s="210"/>
      <c r="T19" s="13"/>
      <c r="U19" s="13"/>
      <c r="V19" s="13"/>
      <c r="W19" s="13"/>
      <c r="X19" s="13"/>
    </row>
    <row r="20" spans="2:47">
      <c r="B20" s="359" t="s">
        <v>48</v>
      </c>
      <c r="C20" s="359"/>
      <c r="D20" s="128" t="s">
        <v>49</v>
      </c>
      <c r="E20" s="129"/>
      <c r="F20" s="129"/>
      <c r="G20" s="129"/>
      <c r="H20" s="130"/>
      <c r="I20" s="128" t="s">
        <v>50</v>
      </c>
      <c r="J20" s="129"/>
      <c r="K20" s="129"/>
      <c r="L20" s="130"/>
      <c r="M20" s="359" t="s">
        <v>51</v>
      </c>
      <c r="N20" s="359"/>
      <c r="O20" s="359"/>
      <c r="P20" s="359"/>
      <c r="Q20" s="359"/>
      <c r="R20" s="359" t="s">
        <v>52</v>
      </c>
      <c r="S20" s="359"/>
      <c r="T20" s="359"/>
      <c r="U20" s="359"/>
      <c r="V20" s="359"/>
      <c r="W20" s="359" t="s">
        <v>53</v>
      </c>
      <c r="X20" s="359"/>
      <c r="Y20" s="359"/>
      <c r="Z20" s="359"/>
      <c r="AA20" s="359"/>
      <c r="AB20" s="359"/>
      <c r="AC20" s="359"/>
      <c r="AD20" s="359"/>
      <c r="AE20" s="359"/>
      <c r="AF20" s="359" t="s">
        <v>54</v>
      </c>
      <c r="AG20" s="359"/>
      <c r="AH20" s="359"/>
      <c r="AI20" s="359"/>
      <c r="AJ20" s="359"/>
      <c r="AK20" s="359"/>
      <c r="AL20" s="359"/>
      <c r="AM20" s="359"/>
      <c r="AN20" s="359"/>
    </row>
    <row r="21" spans="2:47">
      <c r="B21" s="471">
        <v>1</v>
      </c>
      <c r="C21" s="472"/>
      <c r="D21" s="369"/>
      <c r="E21" s="370"/>
      <c r="F21" s="370"/>
      <c r="G21" s="370"/>
      <c r="H21" s="371"/>
      <c r="I21" s="369"/>
      <c r="J21" s="370"/>
      <c r="K21" s="370"/>
      <c r="L21" s="371"/>
      <c r="M21" s="490"/>
      <c r="N21" s="490"/>
      <c r="O21" s="490"/>
      <c r="P21" s="490"/>
      <c r="Q21" s="490"/>
      <c r="R21" s="315" t="str">
        <f>IF(M21="","",(IF(MONTH($F$8)=3,IF(MIN(2,((YEAR($F$8)-YEAR(M21))*12+MONTH($F$8)-MONTH(M21)+1))&gt;=1,MIN(2,((YEAR($F$8)-YEAR(M21))*12+MONTH($F$8)-MONTH(M21)+1)),""),IF(MIN(3,((YEAR($F$8)-YEAR(M21))*12+MONTH($F$8)+3-MONTH(M21))-1)&gt;=1,MIN(3,((YEAR($F$8)-YEAR(M21))*12+MONTH($F$8)+3-MONTH(M21))-1),""))))</f>
        <v/>
      </c>
      <c r="S21" s="315"/>
      <c r="T21" s="315"/>
      <c r="U21" s="315"/>
      <c r="V21" s="315"/>
      <c r="W21" s="470"/>
      <c r="X21" s="470"/>
      <c r="Y21" s="470"/>
      <c r="Z21" s="470"/>
      <c r="AA21" s="470"/>
      <c r="AB21" s="470"/>
      <c r="AC21" s="470"/>
      <c r="AD21" s="470"/>
      <c r="AE21" s="470"/>
      <c r="AF21" s="470"/>
      <c r="AG21" s="470"/>
      <c r="AH21" s="470"/>
      <c r="AI21" s="470"/>
      <c r="AJ21" s="470"/>
      <c r="AK21" s="470"/>
      <c r="AL21" s="470"/>
      <c r="AM21" s="470"/>
      <c r="AN21" s="470"/>
    </row>
    <row r="22" spans="2:47">
      <c r="B22" s="471">
        <v>2</v>
      </c>
      <c r="C22" s="472"/>
      <c r="D22" s="369"/>
      <c r="E22" s="370"/>
      <c r="F22" s="370"/>
      <c r="G22" s="370"/>
      <c r="H22" s="371"/>
      <c r="I22" s="369"/>
      <c r="J22" s="370"/>
      <c r="K22" s="370"/>
      <c r="L22" s="371"/>
      <c r="M22" s="473"/>
      <c r="N22" s="474"/>
      <c r="O22" s="474"/>
      <c r="P22" s="474"/>
      <c r="Q22" s="475"/>
      <c r="R22" s="315" t="str">
        <f t="shared" ref="R22:R40" si="0">IF(M22="","",(IF(MONTH($F$8)=3,IF(MIN(2,((YEAR($F$8)-YEAR(M22))*12+MONTH($F$8)-MONTH(M22)+1))&gt;=1,MIN(2,((YEAR($F$8)-YEAR(M22))*12+MONTH($F$8)-MONTH(M22)+1)),""),IF(MIN(3,((YEAR($F$8)-YEAR(M22))*12+MONTH($F$8)+3-MONTH(M22))-1)&gt;=1,MIN(3,((YEAR($F$8)-YEAR(M22))*12+MONTH($F$8)+3-MONTH(M22))-1),""))))</f>
        <v/>
      </c>
      <c r="S22" s="315"/>
      <c r="T22" s="315"/>
      <c r="U22" s="315"/>
      <c r="V22" s="315"/>
      <c r="W22" s="470"/>
      <c r="X22" s="470"/>
      <c r="Y22" s="470"/>
      <c r="Z22" s="470"/>
      <c r="AA22" s="470"/>
      <c r="AB22" s="470"/>
      <c r="AC22" s="470"/>
      <c r="AD22" s="470"/>
      <c r="AE22" s="470"/>
      <c r="AF22" s="470"/>
      <c r="AG22" s="470"/>
      <c r="AH22" s="470"/>
      <c r="AI22" s="470"/>
      <c r="AJ22" s="470"/>
      <c r="AK22" s="470"/>
      <c r="AL22" s="470"/>
      <c r="AM22" s="470"/>
      <c r="AN22" s="470"/>
    </row>
    <row r="23" spans="2:47">
      <c r="B23" s="471">
        <v>3</v>
      </c>
      <c r="C23" s="472"/>
      <c r="D23" s="369"/>
      <c r="E23" s="370"/>
      <c r="F23" s="370"/>
      <c r="G23" s="370"/>
      <c r="H23" s="371"/>
      <c r="I23" s="369"/>
      <c r="J23" s="370"/>
      <c r="K23" s="370"/>
      <c r="L23" s="371"/>
      <c r="M23" s="473"/>
      <c r="N23" s="474"/>
      <c r="O23" s="474"/>
      <c r="P23" s="474"/>
      <c r="Q23" s="475"/>
      <c r="R23" s="315" t="str">
        <f t="shared" si="0"/>
        <v/>
      </c>
      <c r="S23" s="315"/>
      <c r="T23" s="315"/>
      <c r="U23" s="315"/>
      <c r="V23" s="315"/>
      <c r="W23" s="470"/>
      <c r="X23" s="470"/>
      <c r="Y23" s="470"/>
      <c r="Z23" s="470"/>
      <c r="AA23" s="470"/>
      <c r="AB23" s="470"/>
      <c r="AC23" s="470"/>
      <c r="AD23" s="470"/>
      <c r="AE23" s="470"/>
      <c r="AF23" s="470"/>
      <c r="AG23" s="470"/>
      <c r="AH23" s="470"/>
      <c r="AI23" s="470"/>
      <c r="AJ23" s="470"/>
      <c r="AK23" s="470"/>
      <c r="AL23" s="470"/>
      <c r="AM23" s="470"/>
      <c r="AN23" s="470"/>
    </row>
    <row r="24" spans="2:47">
      <c r="B24" s="471">
        <v>4</v>
      </c>
      <c r="C24" s="472"/>
      <c r="D24" s="369"/>
      <c r="E24" s="370"/>
      <c r="F24" s="370"/>
      <c r="G24" s="370"/>
      <c r="H24" s="371"/>
      <c r="I24" s="369"/>
      <c r="J24" s="370"/>
      <c r="K24" s="370"/>
      <c r="L24" s="371"/>
      <c r="M24" s="473"/>
      <c r="N24" s="474"/>
      <c r="O24" s="474"/>
      <c r="P24" s="474"/>
      <c r="Q24" s="475"/>
      <c r="R24" s="315" t="str">
        <f t="shared" si="0"/>
        <v/>
      </c>
      <c r="S24" s="315"/>
      <c r="T24" s="315"/>
      <c r="U24" s="315"/>
      <c r="V24" s="315"/>
      <c r="W24" s="470"/>
      <c r="X24" s="470"/>
      <c r="Y24" s="470"/>
      <c r="Z24" s="470"/>
      <c r="AA24" s="470"/>
      <c r="AB24" s="470"/>
      <c r="AC24" s="470"/>
      <c r="AD24" s="470"/>
      <c r="AE24" s="470"/>
      <c r="AF24" s="470"/>
      <c r="AG24" s="470"/>
      <c r="AH24" s="470"/>
      <c r="AI24" s="470"/>
      <c r="AJ24" s="470"/>
      <c r="AK24" s="470"/>
      <c r="AL24" s="470"/>
      <c r="AM24" s="470"/>
      <c r="AN24" s="470"/>
    </row>
    <row r="25" spans="2:47">
      <c r="B25" s="471">
        <v>5</v>
      </c>
      <c r="C25" s="472"/>
      <c r="D25" s="369"/>
      <c r="E25" s="370"/>
      <c r="F25" s="370"/>
      <c r="G25" s="370"/>
      <c r="H25" s="371"/>
      <c r="I25" s="369"/>
      <c r="J25" s="370"/>
      <c r="K25" s="370"/>
      <c r="L25" s="371"/>
      <c r="M25" s="473"/>
      <c r="N25" s="474"/>
      <c r="O25" s="474"/>
      <c r="P25" s="474"/>
      <c r="Q25" s="475"/>
      <c r="R25" s="315" t="str">
        <f t="shared" si="0"/>
        <v/>
      </c>
      <c r="S25" s="315"/>
      <c r="T25" s="315"/>
      <c r="U25" s="315"/>
      <c r="V25" s="315"/>
      <c r="W25" s="470"/>
      <c r="X25" s="470"/>
      <c r="Y25" s="470"/>
      <c r="Z25" s="470"/>
      <c r="AA25" s="470"/>
      <c r="AB25" s="470"/>
      <c r="AC25" s="470"/>
      <c r="AD25" s="470"/>
      <c r="AE25" s="470"/>
      <c r="AF25" s="470"/>
      <c r="AG25" s="470"/>
      <c r="AH25" s="470"/>
      <c r="AI25" s="470"/>
      <c r="AJ25" s="470"/>
      <c r="AK25" s="470"/>
      <c r="AL25" s="470"/>
      <c r="AM25" s="470"/>
      <c r="AN25" s="470"/>
    </row>
    <row r="26" spans="2:47">
      <c r="B26" s="471">
        <v>6</v>
      </c>
      <c r="C26" s="472"/>
      <c r="D26" s="369"/>
      <c r="E26" s="370"/>
      <c r="F26" s="370"/>
      <c r="G26" s="370"/>
      <c r="H26" s="371"/>
      <c r="I26" s="369"/>
      <c r="J26" s="370"/>
      <c r="K26" s="370"/>
      <c r="L26" s="371"/>
      <c r="M26" s="473"/>
      <c r="N26" s="474"/>
      <c r="O26" s="474"/>
      <c r="P26" s="474"/>
      <c r="Q26" s="475"/>
      <c r="R26" s="315" t="str">
        <f t="shared" si="0"/>
        <v/>
      </c>
      <c r="S26" s="315"/>
      <c r="T26" s="315"/>
      <c r="U26" s="315"/>
      <c r="V26" s="315"/>
      <c r="W26" s="470"/>
      <c r="X26" s="470"/>
      <c r="Y26" s="470"/>
      <c r="Z26" s="470"/>
      <c r="AA26" s="470"/>
      <c r="AB26" s="470"/>
      <c r="AC26" s="470"/>
      <c r="AD26" s="470"/>
      <c r="AE26" s="470"/>
      <c r="AF26" s="470"/>
      <c r="AG26" s="470"/>
      <c r="AH26" s="470"/>
      <c r="AI26" s="470"/>
      <c r="AJ26" s="470"/>
      <c r="AK26" s="470"/>
      <c r="AL26" s="470"/>
      <c r="AM26" s="470"/>
      <c r="AN26" s="470"/>
    </row>
    <row r="27" spans="2:47">
      <c r="B27" s="471">
        <v>7</v>
      </c>
      <c r="C27" s="472"/>
      <c r="D27" s="369"/>
      <c r="E27" s="370"/>
      <c r="F27" s="370"/>
      <c r="G27" s="370"/>
      <c r="H27" s="371"/>
      <c r="I27" s="369"/>
      <c r="J27" s="370"/>
      <c r="K27" s="370"/>
      <c r="L27" s="371"/>
      <c r="M27" s="473"/>
      <c r="N27" s="474"/>
      <c r="O27" s="474"/>
      <c r="P27" s="474"/>
      <c r="Q27" s="475"/>
      <c r="R27" s="315" t="str">
        <f t="shared" si="0"/>
        <v/>
      </c>
      <c r="S27" s="315"/>
      <c r="T27" s="315"/>
      <c r="U27" s="315"/>
      <c r="V27" s="315"/>
      <c r="W27" s="470"/>
      <c r="X27" s="470"/>
      <c r="Y27" s="470"/>
      <c r="Z27" s="470"/>
      <c r="AA27" s="470"/>
      <c r="AB27" s="470"/>
      <c r="AC27" s="470"/>
      <c r="AD27" s="470"/>
      <c r="AE27" s="470"/>
      <c r="AF27" s="470"/>
      <c r="AG27" s="470"/>
      <c r="AH27" s="470"/>
      <c r="AI27" s="470"/>
      <c r="AJ27" s="470"/>
      <c r="AK27" s="470"/>
      <c r="AL27" s="470"/>
      <c r="AM27" s="470"/>
      <c r="AN27" s="470"/>
    </row>
    <row r="28" spans="2:47">
      <c r="B28" s="471">
        <v>8</v>
      </c>
      <c r="C28" s="472"/>
      <c r="D28" s="369"/>
      <c r="E28" s="370"/>
      <c r="F28" s="370"/>
      <c r="G28" s="370"/>
      <c r="H28" s="371"/>
      <c r="I28" s="369"/>
      <c r="J28" s="370"/>
      <c r="K28" s="370"/>
      <c r="L28" s="371"/>
      <c r="M28" s="473"/>
      <c r="N28" s="474"/>
      <c r="O28" s="474"/>
      <c r="P28" s="474"/>
      <c r="Q28" s="475"/>
      <c r="R28" s="315" t="str">
        <f t="shared" si="0"/>
        <v/>
      </c>
      <c r="S28" s="315"/>
      <c r="T28" s="315"/>
      <c r="U28" s="315"/>
      <c r="V28" s="315"/>
      <c r="W28" s="470"/>
      <c r="X28" s="470"/>
      <c r="Y28" s="470"/>
      <c r="Z28" s="470"/>
      <c r="AA28" s="470"/>
      <c r="AB28" s="470"/>
      <c r="AC28" s="470"/>
      <c r="AD28" s="470"/>
      <c r="AE28" s="470"/>
      <c r="AF28" s="470"/>
      <c r="AG28" s="470"/>
      <c r="AH28" s="470"/>
      <c r="AI28" s="470"/>
      <c r="AJ28" s="470"/>
      <c r="AK28" s="470"/>
      <c r="AL28" s="470"/>
      <c r="AM28" s="470"/>
      <c r="AN28" s="470"/>
    </row>
    <row r="29" spans="2:47">
      <c r="B29" s="471">
        <v>9</v>
      </c>
      <c r="C29" s="472"/>
      <c r="D29" s="369"/>
      <c r="E29" s="370"/>
      <c r="F29" s="370"/>
      <c r="G29" s="370"/>
      <c r="H29" s="371"/>
      <c r="I29" s="369"/>
      <c r="J29" s="370"/>
      <c r="K29" s="370"/>
      <c r="L29" s="371"/>
      <c r="M29" s="473"/>
      <c r="N29" s="474"/>
      <c r="O29" s="474"/>
      <c r="P29" s="474"/>
      <c r="Q29" s="475"/>
      <c r="R29" s="315" t="str">
        <f t="shared" si="0"/>
        <v/>
      </c>
      <c r="S29" s="315"/>
      <c r="T29" s="315"/>
      <c r="U29" s="315"/>
      <c r="V29" s="315"/>
      <c r="W29" s="470"/>
      <c r="X29" s="470"/>
      <c r="Y29" s="470"/>
      <c r="Z29" s="470"/>
      <c r="AA29" s="470"/>
      <c r="AB29" s="470"/>
      <c r="AC29" s="470"/>
      <c r="AD29" s="470"/>
      <c r="AE29" s="470"/>
      <c r="AF29" s="470"/>
      <c r="AG29" s="470"/>
      <c r="AH29" s="470"/>
      <c r="AI29" s="470"/>
      <c r="AJ29" s="470"/>
      <c r="AK29" s="470"/>
      <c r="AL29" s="470"/>
      <c r="AM29" s="470"/>
      <c r="AN29" s="470"/>
    </row>
    <row r="30" spans="2:47">
      <c r="B30" s="471">
        <v>10</v>
      </c>
      <c r="C30" s="472"/>
      <c r="D30" s="369"/>
      <c r="E30" s="370"/>
      <c r="F30" s="370"/>
      <c r="G30" s="370"/>
      <c r="H30" s="371"/>
      <c r="I30" s="369"/>
      <c r="J30" s="370"/>
      <c r="K30" s="370"/>
      <c r="L30" s="371"/>
      <c r="M30" s="473"/>
      <c r="N30" s="474"/>
      <c r="O30" s="474"/>
      <c r="P30" s="474"/>
      <c r="Q30" s="475"/>
      <c r="R30" s="315" t="str">
        <f t="shared" si="0"/>
        <v/>
      </c>
      <c r="S30" s="315"/>
      <c r="T30" s="315"/>
      <c r="U30" s="315"/>
      <c r="V30" s="315"/>
      <c r="W30" s="470"/>
      <c r="X30" s="470"/>
      <c r="Y30" s="470"/>
      <c r="Z30" s="470"/>
      <c r="AA30" s="470"/>
      <c r="AB30" s="470"/>
      <c r="AC30" s="470"/>
      <c r="AD30" s="470"/>
      <c r="AE30" s="470"/>
      <c r="AF30" s="470"/>
      <c r="AG30" s="470"/>
      <c r="AH30" s="470"/>
      <c r="AI30" s="470"/>
      <c r="AJ30" s="470"/>
      <c r="AK30" s="470"/>
      <c r="AL30" s="470"/>
      <c r="AM30" s="470"/>
      <c r="AN30" s="470"/>
    </row>
    <row r="31" spans="2:47">
      <c r="B31" s="471">
        <v>11</v>
      </c>
      <c r="C31" s="472"/>
      <c r="D31" s="369"/>
      <c r="E31" s="370"/>
      <c r="F31" s="370"/>
      <c r="G31" s="370"/>
      <c r="H31" s="371"/>
      <c r="I31" s="369"/>
      <c r="J31" s="370"/>
      <c r="K31" s="370"/>
      <c r="L31" s="371"/>
      <c r="M31" s="473"/>
      <c r="N31" s="474"/>
      <c r="O31" s="474"/>
      <c r="P31" s="474"/>
      <c r="Q31" s="475"/>
      <c r="R31" s="315" t="str">
        <f t="shared" si="0"/>
        <v/>
      </c>
      <c r="S31" s="315"/>
      <c r="T31" s="315"/>
      <c r="U31" s="315"/>
      <c r="V31" s="315"/>
      <c r="W31" s="470"/>
      <c r="X31" s="470"/>
      <c r="Y31" s="470"/>
      <c r="Z31" s="470"/>
      <c r="AA31" s="470"/>
      <c r="AB31" s="470"/>
      <c r="AC31" s="470"/>
      <c r="AD31" s="470"/>
      <c r="AE31" s="470"/>
      <c r="AF31" s="470"/>
      <c r="AG31" s="470"/>
      <c r="AH31" s="470"/>
      <c r="AI31" s="470"/>
      <c r="AJ31" s="470"/>
      <c r="AK31" s="470"/>
      <c r="AL31" s="470"/>
      <c r="AM31" s="470"/>
      <c r="AN31" s="470"/>
    </row>
    <row r="32" spans="2:47">
      <c r="B32" s="471">
        <v>12</v>
      </c>
      <c r="C32" s="472"/>
      <c r="D32" s="369"/>
      <c r="E32" s="370"/>
      <c r="F32" s="370"/>
      <c r="G32" s="370"/>
      <c r="H32" s="371"/>
      <c r="I32" s="369"/>
      <c r="J32" s="370"/>
      <c r="K32" s="370"/>
      <c r="L32" s="371"/>
      <c r="M32" s="473"/>
      <c r="N32" s="474"/>
      <c r="O32" s="474"/>
      <c r="P32" s="474"/>
      <c r="Q32" s="475"/>
      <c r="R32" s="315" t="str">
        <f t="shared" si="0"/>
        <v/>
      </c>
      <c r="S32" s="315"/>
      <c r="T32" s="315"/>
      <c r="U32" s="315"/>
      <c r="V32" s="315"/>
      <c r="W32" s="470"/>
      <c r="X32" s="470"/>
      <c r="Y32" s="470"/>
      <c r="Z32" s="470"/>
      <c r="AA32" s="470"/>
      <c r="AB32" s="470"/>
      <c r="AC32" s="470"/>
      <c r="AD32" s="470"/>
      <c r="AE32" s="470"/>
      <c r="AF32" s="470"/>
      <c r="AG32" s="470"/>
      <c r="AH32" s="470"/>
      <c r="AI32" s="470"/>
      <c r="AJ32" s="470"/>
      <c r="AK32" s="470"/>
      <c r="AL32" s="470"/>
      <c r="AM32" s="470"/>
      <c r="AN32" s="470"/>
    </row>
    <row r="33" spans="1:58">
      <c r="B33" s="471">
        <v>13</v>
      </c>
      <c r="C33" s="472"/>
      <c r="D33" s="369"/>
      <c r="E33" s="370"/>
      <c r="F33" s="370"/>
      <c r="G33" s="370"/>
      <c r="H33" s="371"/>
      <c r="I33" s="369"/>
      <c r="J33" s="370"/>
      <c r="K33" s="370"/>
      <c r="L33" s="371"/>
      <c r="M33" s="473"/>
      <c r="N33" s="474"/>
      <c r="O33" s="474"/>
      <c r="P33" s="474"/>
      <c r="Q33" s="475"/>
      <c r="R33" s="315" t="str">
        <f t="shared" si="0"/>
        <v/>
      </c>
      <c r="S33" s="315"/>
      <c r="T33" s="315"/>
      <c r="U33" s="315"/>
      <c r="V33" s="315"/>
      <c r="W33" s="470"/>
      <c r="X33" s="470"/>
      <c r="Y33" s="470"/>
      <c r="Z33" s="470"/>
      <c r="AA33" s="470"/>
      <c r="AB33" s="470"/>
      <c r="AC33" s="470"/>
      <c r="AD33" s="470"/>
      <c r="AE33" s="470"/>
      <c r="AF33" s="470"/>
      <c r="AG33" s="470"/>
      <c r="AH33" s="470"/>
      <c r="AI33" s="470"/>
      <c r="AJ33" s="470"/>
      <c r="AK33" s="470"/>
      <c r="AL33" s="470"/>
      <c r="AM33" s="470"/>
      <c r="AN33" s="470"/>
    </row>
    <row r="34" spans="1:58">
      <c r="B34" s="471">
        <v>14</v>
      </c>
      <c r="C34" s="472"/>
      <c r="D34" s="369"/>
      <c r="E34" s="370"/>
      <c r="F34" s="370"/>
      <c r="G34" s="370"/>
      <c r="H34" s="371"/>
      <c r="I34" s="369"/>
      <c r="J34" s="370"/>
      <c r="K34" s="370"/>
      <c r="L34" s="371"/>
      <c r="M34" s="473"/>
      <c r="N34" s="474"/>
      <c r="O34" s="474"/>
      <c r="P34" s="474"/>
      <c r="Q34" s="475"/>
      <c r="R34" s="315" t="str">
        <f t="shared" si="0"/>
        <v/>
      </c>
      <c r="S34" s="315"/>
      <c r="T34" s="315"/>
      <c r="U34" s="315"/>
      <c r="V34" s="315"/>
      <c r="W34" s="470"/>
      <c r="X34" s="470"/>
      <c r="Y34" s="470"/>
      <c r="Z34" s="470"/>
      <c r="AA34" s="470"/>
      <c r="AB34" s="470"/>
      <c r="AC34" s="470"/>
      <c r="AD34" s="470"/>
      <c r="AE34" s="470"/>
      <c r="AF34" s="470"/>
      <c r="AG34" s="470"/>
      <c r="AH34" s="470"/>
      <c r="AI34" s="470"/>
      <c r="AJ34" s="470"/>
      <c r="AK34" s="470"/>
      <c r="AL34" s="470"/>
      <c r="AM34" s="470"/>
      <c r="AN34" s="470"/>
    </row>
    <row r="35" spans="1:58">
      <c r="B35" s="471">
        <v>15</v>
      </c>
      <c r="C35" s="472"/>
      <c r="D35" s="369"/>
      <c r="E35" s="370"/>
      <c r="F35" s="370"/>
      <c r="G35" s="370"/>
      <c r="H35" s="371"/>
      <c r="I35" s="369"/>
      <c r="J35" s="370"/>
      <c r="K35" s="370"/>
      <c r="L35" s="371"/>
      <c r="M35" s="473"/>
      <c r="N35" s="474"/>
      <c r="O35" s="474"/>
      <c r="P35" s="474"/>
      <c r="Q35" s="475"/>
      <c r="R35" s="315" t="str">
        <f t="shared" si="0"/>
        <v/>
      </c>
      <c r="S35" s="315"/>
      <c r="T35" s="315"/>
      <c r="U35" s="315"/>
      <c r="V35" s="315"/>
      <c r="W35" s="470"/>
      <c r="X35" s="470"/>
      <c r="Y35" s="470"/>
      <c r="Z35" s="470"/>
      <c r="AA35" s="470"/>
      <c r="AB35" s="470"/>
      <c r="AC35" s="470"/>
      <c r="AD35" s="470"/>
      <c r="AE35" s="470"/>
      <c r="AF35" s="470"/>
      <c r="AG35" s="470"/>
      <c r="AH35" s="470"/>
      <c r="AI35" s="470"/>
      <c r="AJ35" s="470"/>
      <c r="AK35" s="470"/>
      <c r="AL35" s="470"/>
      <c r="AM35" s="470"/>
      <c r="AN35" s="470"/>
    </row>
    <row r="36" spans="1:58">
      <c r="B36" s="471">
        <v>16</v>
      </c>
      <c r="C36" s="472"/>
      <c r="D36" s="369"/>
      <c r="E36" s="370"/>
      <c r="F36" s="370"/>
      <c r="G36" s="370"/>
      <c r="H36" s="371"/>
      <c r="I36" s="369"/>
      <c r="J36" s="370"/>
      <c r="K36" s="370"/>
      <c r="L36" s="371"/>
      <c r="M36" s="473"/>
      <c r="N36" s="474"/>
      <c r="O36" s="474"/>
      <c r="P36" s="474"/>
      <c r="Q36" s="475"/>
      <c r="R36" s="315" t="str">
        <f t="shared" si="0"/>
        <v/>
      </c>
      <c r="S36" s="315"/>
      <c r="T36" s="315"/>
      <c r="U36" s="315"/>
      <c r="V36" s="315"/>
      <c r="W36" s="470"/>
      <c r="X36" s="470"/>
      <c r="Y36" s="470"/>
      <c r="Z36" s="470"/>
      <c r="AA36" s="470"/>
      <c r="AB36" s="470"/>
      <c r="AC36" s="470"/>
      <c r="AD36" s="470"/>
      <c r="AE36" s="470"/>
      <c r="AF36" s="470"/>
      <c r="AG36" s="470"/>
      <c r="AH36" s="470"/>
      <c r="AI36" s="470"/>
      <c r="AJ36" s="470"/>
      <c r="AK36" s="470"/>
      <c r="AL36" s="470"/>
      <c r="AM36" s="470"/>
      <c r="AN36" s="470"/>
    </row>
    <row r="37" spans="1:58">
      <c r="B37" s="471">
        <v>17</v>
      </c>
      <c r="C37" s="472"/>
      <c r="D37" s="369"/>
      <c r="E37" s="370"/>
      <c r="F37" s="370"/>
      <c r="G37" s="370"/>
      <c r="H37" s="371"/>
      <c r="I37" s="369"/>
      <c r="J37" s="370"/>
      <c r="K37" s="370"/>
      <c r="L37" s="371"/>
      <c r="M37" s="473"/>
      <c r="N37" s="474"/>
      <c r="O37" s="474"/>
      <c r="P37" s="474"/>
      <c r="Q37" s="475"/>
      <c r="R37" s="315" t="str">
        <f t="shared" si="0"/>
        <v/>
      </c>
      <c r="S37" s="315"/>
      <c r="T37" s="315"/>
      <c r="U37" s="315"/>
      <c r="V37" s="315"/>
      <c r="W37" s="470"/>
      <c r="X37" s="470"/>
      <c r="Y37" s="470"/>
      <c r="Z37" s="470"/>
      <c r="AA37" s="470"/>
      <c r="AB37" s="470"/>
      <c r="AC37" s="470"/>
      <c r="AD37" s="470"/>
      <c r="AE37" s="470"/>
      <c r="AF37" s="470"/>
      <c r="AG37" s="470"/>
      <c r="AH37" s="470"/>
      <c r="AI37" s="470"/>
      <c r="AJ37" s="470"/>
      <c r="AK37" s="470"/>
      <c r="AL37" s="470"/>
      <c r="AM37" s="470"/>
      <c r="AN37" s="470"/>
    </row>
    <row r="38" spans="1:58">
      <c r="B38" s="471">
        <v>18</v>
      </c>
      <c r="C38" s="472"/>
      <c r="D38" s="369"/>
      <c r="E38" s="370"/>
      <c r="F38" s="370"/>
      <c r="G38" s="370"/>
      <c r="H38" s="371"/>
      <c r="I38" s="369"/>
      <c r="J38" s="370"/>
      <c r="K38" s="370"/>
      <c r="L38" s="371"/>
      <c r="M38" s="473"/>
      <c r="N38" s="474"/>
      <c r="O38" s="474"/>
      <c r="P38" s="474"/>
      <c r="Q38" s="475"/>
      <c r="R38" s="315" t="str">
        <f t="shared" si="0"/>
        <v/>
      </c>
      <c r="S38" s="315"/>
      <c r="T38" s="315"/>
      <c r="U38" s="315"/>
      <c r="V38" s="315"/>
      <c r="W38" s="470"/>
      <c r="X38" s="470"/>
      <c r="Y38" s="470"/>
      <c r="Z38" s="470"/>
      <c r="AA38" s="470"/>
      <c r="AB38" s="470"/>
      <c r="AC38" s="470"/>
      <c r="AD38" s="470"/>
      <c r="AE38" s="470"/>
      <c r="AF38" s="470"/>
      <c r="AG38" s="470"/>
      <c r="AH38" s="470"/>
      <c r="AI38" s="470"/>
      <c r="AJ38" s="470"/>
      <c r="AK38" s="470"/>
      <c r="AL38" s="470"/>
      <c r="AM38" s="470"/>
      <c r="AN38" s="470"/>
    </row>
    <row r="39" spans="1:58">
      <c r="B39" s="471">
        <v>19</v>
      </c>
      <c r="C39" s="472"/>
      <c r="D39" s="369"/>
      <c r="E39" s="370"/>
      <c r="F39" s="370"/>
      <c r="G39" s="370"/>
      <c r="H39" s="371"/>
      <c r="I39" s="369"/>
      <c r="J39" s="370"/>
      <c r="K39" s="370"/>
      <c r="L39" s="371"/>
      <c r="M39" s="473"/>
      <c r="N39" s="474"/>
      <c r="O39" s="474"/>
      <c r="P39" s="474"/>
      <c r="Q39" s="475"/>
      <c r="R39" s="315" t="str">
        <f t="shared" si="0"/>
        <v/>
      </c>
      <c r="S39" s="315"/>
      <c r="T39" s="315"/>
      <c r="U39" s="315"/>
      <c r="V39" s="315"/>
      <c r="W39" s="470"/>
      <c r="X39" s="470"/>
      <c r="Y39" s="470"/>
      <c r="Z39" s="470"/>
      <c r="AA39" s="470"/>
      <c r="AB39" s="470"/>
      <c r="AC39" s="470"/>
      <c r="AD39" s="470"/>
      <c r="AE39" s="470"/>
      <c r="AF39" s="470"/>
      <c r="AG39" s="470"/>
      <c r="AH39" s="470"/>
      <c r="AI39" s="470"/>
      <c r="AJ39" s="470"/>
      <c r="AK39" s="470"/>
      <c r="AL39" s="470"/>
      <c r="AM39" s="470"/>
      <c r="AN39" s="470"/>
    </row>
    <row r="40" spans="1:58">
      <c r="B40" s="471">
        <v>20</v>
      </c>
      <c r="C40" s="472"/>
      <c r="D40" s="369"/>
      <c r="E40" s="370"/>
      <c r="F40" s="370"/>
      <c r="G40" s="370"/>
      <c r="H40" s="371"/>
      <c r="I40" s="369"/>
      <c r="J40" s="370"/>
      <c r="K40" s="370"/>
      <c r="L40" s="371"/>
      <c r="M40" s="473"/>
      <c r="N40" s="474"/>
      <c r="O40" s="474"/>
      <c r="P40" s="474"/>
      <c r="Q40" s="475"/>
      <c r="R40" s="315" t="str">
        <f t="shared" si="0"/>
        <v/>
      </c>
      <c r="S40" s="315"/>
      <c r="T40" s="315"/>
      <c r="U40" s="315"/>
      <c r="V40" s="315"/>
      <c r="W40" s="470"/>
      <c r="X40" s="470"/>
      <c r="Y40" s="470"/>
      <c r="Z40" s="470"/>
      <c r="AA40" s="470"/>
      <c r="AB40" s="470"/>
      <c r="AC40" s="470"/>
      <c r="AD40" s="470"/>
      <c r="AE40" s="470"/>
      <c r="AF40" s="470"/>
      <c r="AG40" s="470"/>
      <c r="AH40" s="470"/>
      <c r="AI40" s="470"/>
      <c r="AJ40" s="470"/>
      <c r="AK40" s="470"/>
      <c r="AL40" s="470"/>
      <c r="AM40" s="470"/>
      <c r="AN40" s="470"/>
    </row>
    <row r="41" spans="1:58">
      <c r="B41" s="309"/>
      <c r="C41" s="309"/>
      <c r="T41" s="13"/>
      <c r="U41" s="13"/>
      <c r="V41" s="13"/>
      <c r="W41" s="13"/>
      <c r="X41" s="13"/>
    </row>
    <row r="42" spans="1:58">
      <c r="B42" s="14"/>
      <c r="C42" s="14"/>
      <c r="T42" s="13"/>
      <c r="U42" s="13"/>
      <c r="V42" s="13"/>
      <c r="W42" s="13"/>
      <c r="X42" s="13"/>
    </row>
    <row r="43" spans="1:58">
      <c r="B43" s="1"/>
      <c r="T43" s="13"/>
      <c r="U43" s="13"/>
      <c r="V43" s="13"/>
      <c r="W43" s="13"/>
      <c r="X43" s="13"/>
    </row>
    <row r="44" spans="1:58" ht="3.75" customHeight="1">
      <c r="B44" s="15"/>
      <c r="C44" s="15"/>
      <c r="D44" s="15"/>
      <c r="E44" s="15"/>
      <c r="F44" s="15"/>
      <c r="G44" s="15"/>
      <c r="H44" s="15"/>
      <c r="I44" s="15"/>
      <c r="J44" s="15"/>
      <c r="K44" s="15"/>
      <c r="L44" s="15"/>
      <c r="M44" s="15"/>
      <c r="N44" s="15"/>
      <c r="O44" s="15"/>
      <c r="P44" s="15"/>
      <c r="Q44" s="15"/>
      <c r="R44" s="15"/>
      <c r="S44" s="15"/>
    </row>
    <row r="45" spans="1:58">
      <c r="B45" s="241" t="s">
        <v>66</v>
      </c>
      <c r="C45" s="241"/>
      <c r="D45" s="241"/>
      <c r="E45" s="241"/>
      <c r="F45" s="241"/>
      <c r="G45" s="241"/>
      <c r="H45" s="241"/>
      <c r="I45" s="316"/>
      <c r="J45" s="212" t="s">
        <v>46</v>
      </c>
      <c r="K45" s="212"/>
      <c r="L45" s="212"/>
      <c r="M45" s="212"/>
      <c r="N45" s="212"/>
      <c r="O45" s="213" t="e">
        <f>SUM(BB47:BD56)*$BC$15</f>
        <v>#DIV/0!</v>
      </c>
      <c r="P45" s="213"/>
      <c r="Q45" s="213"/>
      <c r="R45" s="213"/>
      <c r="S45" s="213"/>
      <c r="T45" s="213"/>
      <c r="AA45" s="104" t="s">
        <v>67</v>
      </c>
      <c r="AB45" s="104"/>
      <c r="AC45" s="104"/>
      <c r="AD45" s="104"/>
      <c r="AE45" s="104"/>
      <c r="AF45" s="104"/>
      <c r="AG45" s="104" t="s">
        <v>68</v>
      </c>
      <c r="AH45" s="104"/>
      <c r="AI45" s="104"/>
      <c r="AJ45" s="104"/>
      <c r="AK45" s="104"/>
      <c r="AL45" s="104"/>
      <c r="AM45" s="104" t="s">
        <v>69</v>
      </c>
      <c r="AN45" s="104"/>
      <c r="AO45" s="104"/>
      <c r="AP45" s="104"/>
      <c r="AQ45" s="104"/>
      <c r="AR45" s="104"/>
      <c r="AY45" s="104" t="s">
        <v>70</v>
      </c>
      <c r="AZ45" s="104"/>
      <c r="BA45" s="104"/>
      <c r="BB45" s="104"/>
      <c r="BC45" s="104"/>
      <c r="BD45" s="104"/>
    </row>
    <row r="46" spans="1:58">
      <c r="A46" s="16"/>
      <c r="B46" s="359" t="s">
        <v>71</v>
      </c>
      <c r="C46" s="359"/>
      <c r="D46" s="359" t="s">
        <v>72</v>
      </c>
      <c r="E46" s="359"/>
      <c r="F46" s="359"/>
      <c r="G46" s="359"/>
      <c r="H46" s="359"/>
      <c r="I46" s="359"/>
      <c r="J46" s="359"/>
      <c r="K46" s="359"/>
      <c r="L46" s="359"/>
      <c r="M46" s="359" t="s">
        <v>73</v>
      </c>
      <c r="N46" s="359"/>
      <c r="O46" s="359"/>
      <c r="P46" s="359"/>
      <c r="Q46" s="359"/>
      <c r="R46" s="359" t="s">
        <v>74</v>
      </c>
      <c r="S46" s="359"/>
      <c r="T46" s="359"/>
      <c r="U46" s="359"/>
      <c r="V46" s="359"/>
      <c r="W46" s="359" t="s">
        <v>75</v>
      </c>
      <c r="X46" s="359"/>
      <c r="Y46" s="359" t="s">
        <v>76</v>
      </c>
      <c r="Z46" s="359"/>
      <c r="AA46" s="359" t="s">
        <v>77</v>
      </c>
      <c r="AB46" s="359"/>
      <c r="AC46" s="359"/>
      <c r="AD46" s="359" t="s">
        <v>78</v>
      </c>
      <c r="AE46" s="359"/>
      <c r="AF46" s="359"/>
      <c r="AG46" s="359" t="s">
        <v>77</v>
      </c>
      <c r="AH46" s="359"/>
      <c r="AI46" s="359"/>
      <c r="AJ46" s="359" t="s">
        <v>78</v>
      </c>
      <c r="AK46" s="359"/>
      <c r="AL46" s="359"/>
      <c r="AM46" s="359" t="s">
        <v>77</v>
      </c>
      <c r="AN46" s="359"/>
      <c r="AO46" s="359"/>
      <c r="AP46" s="359" t="s">
        <v>78</v>
      </c>
      <c r="AQ46" s="359"/>
      <c r="AR46" s="359"/>
      <c r="AS46" s="359" t="s">
        <v>79</v>
      </c>
      <c r="AT46" s="359"/>
      <c r="AU46" s="359"/>
      <c r="AV46" s="299" t="s">
        <v>80</v>
      </c>
      <c r="AW46" s="299"/>
      <c r="AX46" s="299"/>
      <c r="AY46" s="299" t="s">
        <v>77</v>
      </c>
      <c r="AZ46" s="299"/>
      <c r="BA46" s="299"/>
      <c r="BB46" s="299" t="s">
        <v>78</v>
      </c>
      <c r="BC46" s="299"/>
      <c r="BD46" s="299"/>
      <c r="BE46" s="299" t="s">
        <v>76</v>
      </c>
      <c r="BF46" s="299"/>
    </row>
    <row r="47" spans="1:58">
      <c r="A47" s="17"/>
      <c r="B47" s="369">
        <v>1</v>
      </c>
      <c r="C47" s="371"/>
      <c r="D47" s="431"/>
      <c r="E47" s="431"/>
      <c r="F47" s="431"/>
      <c r="G47" s="431"/>
      <c r="H47" s="431"/>
      <c r="I47" s="431"/>
      <c r="J47" s="431"/>
      <c r="K47" s="431"/>
      <c r="L47" s="431"/>
      <c r="M47" s="445"/>
      <c r="N47" s="445"/>
      <c r="O47" s="445"/>
      <c r="P47" s="445"/>
      <c r="Q47" s="445"/>
      <c r="R47" s="434"/>
      <c r="S47" s="434"/>
      <c r="T47" s="434"/>
      <c r="U47" s="434"/>
      <c r="V47" s="434"/>
      <c r="W47" s="445"/>
      <c r="X47" s="445"/>
      <c r="Y47" s="445"/>
      <c r="Z47" s="445"/>
      <c r="AA47" s="468"/>
      <c r="AB47" s="468"/>
      <c r="AC47" s="468"/>
      <c r="AD47" s="295" t="str">
        <f>IF(D47="","",AA47*W47)</f>
        <v/>
      </c>
      <c r="AE47" s="295"/>
      <c r="AF47" s="295"/>
      <c r="AG47" s="295" t="str">
        <f>IF(D47="","",AA47*10/100)</f>
        <v/>
      </c>
      <c r="AH47" s="295"/>
      <c r="AI47" s="295"/>
      <c r="AJ47" s="295" t="str">
        <f>IF(D47="","",AG47*W47)</f>
        <v/>
      </c>
      <c r="AK47" s="295"/>
      <c r="AL47" s="295"/>
      <c r="AM47" s="295" t="str">
        <f>IF(D47="","",AA47+AG47)</f>
        <v/>
      </c>
      <c r="AN47" s="295"/>
      <c r="AO47" s="295"/>
      <c r="AP47" s="295" t="str">
        <f>IF(D47="","",AD47+AJ47)</f>
        <v/>
      </c>
      <c r="AQ47" s="295"/>
      <c r="AR47" s="295"/>
      <c r="AS47" s="469"/>
      <c r="AT47" s="469"/>
      <c r="AU47" s="469"/>
      <c r="AV47" s="297" t="str">
        <f>IF(AS47="","",AS47)</f>
        <v/>
      </c>
      <c r="AW47" s="297"/>
      <c r="AX47" s="297"/>
      <c r="AY47" s="298" t="str">
        <f>IF(D47="","",IF($T$11="税込み",AM47,AA47))</f>
        <v/>
      </c>
      <c r="AZ47" s="298"/>
      <c r="BA47" s="298"/>
      <c r="BB47" s="298" t="str">
        <f>IF(D47="","",IF($T$11="税込み",AP47,AD47))</f>
        <v/>
      </c>
      <c r="BC47" s="298"/>
      <c r="BD47" s="298"/>
      <c r="BE47" s="299" t="str">
        <f>IF(Y47="式",W47&amp;Y47,W47&amp;Y47)</f>
        <v/>
      </c>
      <c r="BF47" s="299"/>
    </row>
    <row r="48" spans="1:58">
      <c r="A48" s="17"/>
      <c r="B48" s="369">
        <v>2</v>
      </c>
      <c r="C48" s="371"/>
      <c r="D48" s="431"/>
      <c r="E48" s="431"/>
      <c r="F48" s="431"/>
      <c r="G48" s="431"/>
      <c r="H48" s="431"/>
      <c r="I48" s="431"/>
      <c r="J48" s="431"/>
      <c r="K48" s="431"/>
      <c r="L48" s="431"/>
      <c r="M48" s="445"/>
      <c r="N48" s="445"/>
      <c r="O48" s="445"/>
      <c r="P48" s="445"/>
      <c r="Q48" s="445"/>
      <c r="R48" s="434"/>
      <c r="S48" s="434"/>
      <c r="T48" s="434"/>
      <c r="U48" s="434"/>
      <c r="V48" s="434"/>
      <c r="W48" s="445"/>
      <c r="X48" s="445"/>
      <c r="Y48" s="445"/>
      <c r="Z48" s="445"/>
      <c r="AA48" s="468"/>
      <c r="AB48" s="468"/>
      <c r="AC48" s="468"/>
      <c r="AD48" s="295" t="str">
        <f t="shared" ref="AD48:AD56" si="1">IF(D48="","",AA48*W48)</f>
        <v/>
      </c>
      <c r="AE48" s="295"/>
      <c r="AF48" s="295"/>
      <c r="AG48" s="295" t="str">
        <f t="shared" ref="AG48:AG56" si="2">IF(D48="","",AA48*10/100)</f>
        <v/>
      </c>
      <c r="AH48" s="295"/>
      <c r="AI48" s="295"/>
      <c r="AJ48" s="295" t="str">
        <f t="shared" ref="AJ48:AJ56" si="3">IF(D48="","",AG48*W48)</f>
        <v/>
      </c>
      <c r="AK48" s="295"/>
      <c r="AL48" s="295"/>
      <c r="AM48" s="295" t="str">
        <f t="shared" ref="AM48:AM56" si="4">IF(D48="","",AA48+AG48)</f>
        <v/>
      </c>
      <c r="AN48" s="295"/>
      <c r="AO48" s="295"/>
      <c r="AP48" s="295" t="str">
        <f t="shared" ref="AP48:AP56" si="5">IF(D48="","",AD48+AJ48)</f>
        <v/>
      </c>
      <c r="AQ48" s="295"/>
      <c r="AR48" s="295"/>
      <c r="AS48" s="469"/>
      <c r="AT48" s="469"/>
      <c r="AU48" s="469"/>
      <c r="AV48" s="297" t="str">
        <f t="shared" ref="AV48:AV56" si="6">IF(AS48="","",AS48)</f>
        <v/>
      </c>
      <c r="AW48" s="297"/>
      <c r="AX48" s="297"/>
      <c r="AY48" s="298" t="str">
        <f t="shared" ref="AY48:AY56" si="7">IF(D48="","",IF($T$11="税込み",AM48,AA48))</f>
        <v/>
      </c>
      <c r="AZ48" s="298"/>
      <c r="BA48" s="298"/>
      <c r="BB48" s="298" t="str">
        <f t="shared" ref="BB48:BB56" si="8">IF(D48="","",IF($T$11="税込み",AP48,AD48))</f>
        <v/>
      </c>
      <c r="BC48" s="298"/>
      <c r="BD48" s="298"/>
      <c r="BE48" s="299" t="str">
        <f t="shared" ref="BE48:BE56" si="9">IF(Y48="式",W48&amp;Y48,W48&amp;Y48)</f>
        <v/>
      </c>
      <c r="BF48" s="299"/>
    </row>
    <row r="49" spans="1:67">
      <c r="A49" s="17"/>
      <c r="B49" s="369">
        <v>3</v>
      </c>
      <c r="C49" s="371"/>
      <c r="D49" s="431"/>
      <c r="E49" s="431"/>
      <c r="F49" s="431"/>
      <c r="G49" s="431"/>
      <c r="H49" s="431"/>
      <c r="I49" s="431"/>
      <c r="J49" s="431"/>
      <c r="K49" s="431"/>
      <c r="L49" s="431"/>
      <c r="M49" s="445"/>
      <c r="N49" s="445"/>
      <c r="O49" s="445"/>
      <c r="P49" s="445"/>
      <c r="Q49" s="445"/>
      <c r="R49" s="434"/>
      <c r="S49" s="434"/>
      <c r="T49" s="434"/>
      <c r="U49" s="434"/>
      <c r="V49" s="434"/>
      <c r="W49" s="445"/>
      <c r="X49" s="445"/>
      <c r="Y49" s="445"/>
      <c r="Z49" s="445"/>
      <c r="AA49" s="468"/>
      <c r="AB49" s="468"/>
      <c r="AC49" s="468"/>
      <c r="AD49" s="295" t="str">
        <f t="shared" si="1"/>
        <v/>
      </c>
      <c r="AE49" s="295"/>
      <c r="AF49" s="295"/>
      <c r="AG49" s="295" t="str">
        <f t="shared" si="2"/>
        <v/>
      </c>
      <c r="AH49" s="295"/>
      <c r="AI49" s="295"/>
      <c r="AJ49" s="295" t="str">
        <f t="shared" si="3"/>
        <v/>
      </c>
      <c r="AK49" s="295"/>
      <c r="AL49" s="295"/>
      <c r="AM49" s="295" t="str">
        <f t="shared" si="4"/>
        <v/>
      </c>
      <c r="AN49" s="295"/>
      <c r="AO49" s="295"/>
      <c r="AP49" s="295" t="str">
        <f t="shared" si="5"/>
        <v/>
      </c>
      <c r="AQ49" s="295"/>
      <c r="AR49" s="295"/>
      <c r="AS49" s="469"/>
      <c r="AT49" s="469"/>
      <c r="AU49" s="469"/>
      <c r="AV49" s="297" t="str">
        <f t="shared" si="6"/>
        <v/>
      </c>
      <c r="AW49" s="297"/>
      <c r="AX49" s="297"/>
      <c r="AY49" s="298" t="str">
        <f t="shared" si="7"/>
        <v/>
      </c>
      <c r="AZ49" s="298"/>
      <c r="BA49" s="298"/>
      <c r="BB49" s="298" t="str">
        <f t="shared" si="8"/>
        <v/>
      </c>
      <c r="BC49" s="298"/>
      <c r="BD49" s="298"/>
      <c r="BE49" s="299" t="str">
        <f t="shared" si="9"/>
        <v/>
      </c>
      <c r="BF49" s="299"/>
    </row>
    <row r="50" spans="1:67">
      <c r="A50" s="17"/>
      <c r="B50" s="369">
        <v>4</v>
      </c>
      <c r="C50" s="371"/>
      <c r="D50" s="431"/>
      <c r="E50" s="431"/>
      <c r="F50" s="431"/>
      <c r="G50" s="431"/>
      <c r="H50" s="431"/>
      <c r="I50" s="431"/>
      <c r="J50" s="431"/>
      <c r="K50" s="431"/>
      <c r="L50" s="431"/>
      <c r="M50" s="445"/>
      <c r="N50" s="445"/>
      <c r="O50" s="445"/>
      <c r="P50" s="445"/>
      <c r="Q50" s="445"/>
      <c r="R50" s="434"/>
      <c r="S50" s="434"/>
      <c r="T50" s="434"/>
      <c r="U50" s="434"/>
      <c r="V50" s="434"/>
      <c r="W50" s="445"/>
      <c r="X50" s="445"/>
      <c r="Y50" s="445"/>
      <c r="Z50" s="445"/>
      <c r="AA50" s="468"/>
      <c r="AB50" s="468"/>
      <c r="AC50" s="468"/>
      <c r="AD50" s="295" t="str">
        <f t="shared" si="1"/>
        <v/>
      </c>
      <c r="AE50" s="295"/>
      <c r="AF50" s="295"/>
      <c r="AG50" s="295" t="str">
        <f t="shared" si="2"/>
        <v/>
      </c>
      <c r="AH50" s="295"/>
      <c r="AI50" s="295"/>
      <c r="AJ50" s="295" t="str">
        <f t="shared" si="3"/>
        <v/>
      </c>
      <c r="AK50" s="295"/>
      <c r="AL50" s="295"/>
      <c r="AM50" s="295" t="str">
        <f t="shared" si="4"/>
        <v/>
      </c>
      <c r="AN50" s="295"/>
      <c r="AO50" s="295"/>
      <c r="AP50" s="295" t="str">
        <f t="shared" si="5"/>
        <v/>
      </c>
      <c r="AQ50" s="295"/>
      <c r="AR50" s="295"/>
      <c r="AS50" s="469"/>
      <c r="AT50" s="469"/>
      <c r="AU50" s="469"/>
      <c r="AV50" s="297" t="str">
        <f t="shared" si="6"/>
        <v/>
      </c>
      <c r="AW50" s="297"/>
      <c r="AX50" s="297"/>
      <c r="AY50" s="298" t="str">
        <f t="shared" si="7"/>
        <v/>
      </c>
      <c r="AZ50" s="298"/>
      <c r="BA50" s="298"/>
      <c r="BB50" s="298" t="str">
        <f t="shared" si="8"/>
        <v/>
      </c>
      <c r="BC50" s="298"/>
      <c r="BD50" s="298"/>
      <c r="BE50" s="299" t="str">
        <f t="shared" si="9"/>
        <v/>
      </c>
      <c r="BF50" s="299"/>
    </row>
    <row r="51" spans="1:67">
      <c r="A51" s="17"/>
      <c r="B51" s="369">
        <v>5</v>
      </c>
      <c r="C51" s="371"/>
      <c r="D51" s="431"/>
      <c r="E51" s="431"/>
      <c r="F51" s="431"/>
      <c r="G51" s="431"/>
      <c r="H51" s="431"/>
      <c r="I51" s="431"/>
      <c r="J51" s="431"/>
      <c r="K51" s="431"/>
      <c r="L51" s="431"/>
      <c r="M51" s="445"/>
      <c r="N51" s="445"/>
      <c r="O51" s="445"/>
      <c r="P51" s="445"/>
      <c r="Q51" s="445"/>
      <c r="R51" s="434"/>
      <c r="S51" s="434"/>
      <c r="T51" s="434"/>
      <c r="U51" s="434"/>
      <c r="V51" s="434"/>
      <c r="W51" s="445"/>
      <c r="X51" s="445"/>
      <c r="Y51" s="445"/>
      <c r="Z51" s="445"/>
      <c r="AA51" s="468"/>
      <c r="AB51" s="468"/>
      <c r="AC51" s="468"/>
      <c r="AD51" s="295" t="str">
        <f t="shared" si="1"/>
        <v/>
      </c>
      <c r="AE51" s="295"/>
      <c r="AF51" s="295"/>
      <c r="AG51" s="295" t="str">
        <f t="shared" si="2"/>
        <v/>
      </c>
      <c r="AH51" s="295"/>
      <c r="AI51" s="295"/>
      <c r="AJ51" s="295" t="str">
        <f t="shared" si="3"/>
        <v/>
      </c>
      <c r="AK51" s="295"/>
      <c r="AL51" s="295"/>
      <c r="AM51" s="295" t="str">
        <f t="shared" si="4"/>
        <v/>
      </c>
      <c r="AN51" s="295"/>
      <c r="AO51" s="295"/>
      <c r="AP51" s="295" t="str">
        <f t="shared" si="5"/>
        <v/>
      </c>
      <c r="AQ51" s="295"/>
      <c r="AR51" s="295"/>
      <c r="AS51" s="469"/>
      <c r="AT51" s="469"/>
      <c r="AU51" s="469"/>
      <c r="AV51" s="297" t="str">
        <f t="shared" si="6"/>
        <v/>
      </c>
      <c r="AW51" s="297"/>
      <c r="AX51" s="297"/>
      <c r="AY51" s="298" t="str">
        <f t="shared" si="7"/>
        <v/>
      </c>
      <c r="AZ51" s="298"/>
      <c r="BA51" s="298"/>
      <c r="BB51" s="298" t="str">
        <f t="shared" si="8"/>
        <v/>
      </c>
      <c r="BC51" s="298"/>
      <c r="BD51" s="298"/>
      <c r="BE51" s="299" t="str">
        <f t="shared" si="9"/>
        <v/>
      </c>
      <c r="BF51" s="299"/>
    </row>
    <row r="52" spans="1:67">
      <c r="A52" s="17"/>
      <c r="B52" s="369">
        <v>6</v>
      </c>
      <c r="C52" s="371"/>
      <c r="D52" s="431"/>
      <c r="E52" s="431"/>
      <c r="F52" s="431"/>
      <c r="G52" s="431"/>
      <c r="H52" s="431"/>
      <c r="I52" s="431"/>
      <c r="J52" s="431"/>
      <c r="K52" s="431"/>
      <c r="L52" s="431"/>
      <c r="M52" s="445"/>
      <c r="N52" s="445"/>
      <c r="O52" s="445"/>
      <c r="P52" s="445"/>
      <c r="Q52" s="445"/>
      <c r="R52" s="434"/>
      <c r="S52" s="434"/>
      <c r="T52" s="434"/>
      <c r="U52" s="434"/>
      <c r="V52" s="434"/>
      <c r="W52" s="445"/>
      <c r="X52" s="445"/>
      <c r="Y52" s="445"/>
      <c r="Z52" s="445"/>
      <c r="AA52" s="468"/>
      <c r="AB52" s="468"/>
      <c r="AC52" s="468"/>
      <c r="AD52" s="295" t="str">
        <f t="shared" si="1"/>
        <v/>
      </c>
      <c r="AE52" s="295"/>
      <c r="AF52" s="295"/>
      <c r="AG52" s="295" t="str">
        <f t="shared" si="2"/>
        <v/>
      </c>
      <c r="AH52" s="295"/>
      <c r="AI52" s="295"/>
      <c r="AJ52" s="295" t="str">
        <f t="shared" si="3"/>
        <v/>
      </c>
      <c r="AK52" s="295"/>
      <c r="AL52" s="295"/>
      <c r="AM52" s="295" t="str">
        <f t="shared" si="4"/>
        <v/>
      </c>
      <c r="AN52" s="295"/>
      <c r="AO52" s="295"/>
      <c r="AP52" s="295" t="str">
        <f t="shared" si="5"/>
        <v/>
      </c>
      <c r="AQ52" s="295"/>
      <c r="AR52" s="295"/>
      <c r="AS52" s="469"/>
      <c r="AT52" s="469"/>
      <c r="AU52" s="469"/>
      <c r="AV52" s="297" t="str">
        <f t="shared" si="6"/>
        <v/>
      </c>
      <c r="AW52" s="297"/>
      <c r="AX52" s="297"/>
      <c r="AY52" s="298" t="str">
        <f t="shared" si="7"/>
        <v/>
      </c>
      <c r="AZ52" s="298"/>
      <c r="BA52" s="298"/>
      <c r="BB52" s="298" t="str">
        <f t="shared" si="8"/>
        <v/>
      </c>
      <c r="BC52" s="298"/>
      <c r="BD52" s="298"/>
      <c r="BE52" s="299" t="str">
        <f t="shared" si="9"/>
        <v/>
      </c>
      <c r="BF52" s="299"/>
    </row>
    <row r="53" spans="1:67">
      <c r="A53" s="17"/>
      <c r="B53" s="369">
        <v>7</v>
      </c>
      <c r="C53" s="371"/>
      <c r="D53" s="431"/>
      <c r="E53" s="431"/>
      <c r="F53" s="431"/>
      <c r="G53" s="431"/>
      <c r="H53" s="431"/>
      <c r="I53" s="431"/>
      <c r="J53" s="431"/>
      <c r="K53" s="431"/>
      <c r="L53" s="431"/>
      <c r="M53" s="445"/>
      <c r="N53" s="445"/>
      <c r="O53" s="445"/>
      <c r="P53" s="445"/>
      <c r="Q53" s="445"/>
      <c r="R53" s="434"/>
      <c r="S53" s="434"/>
      <c r="T53" s="434"/>
      <c r="U53" s="434"/>
      <c r="V53" s="434"/>
      <c r="W53" s="445"/>
      <c r="X53" s="445"/>
      <c r="Y53" s="445"/>
      <c r="Z53" s="445"/>
      <c r="AA53" s="468"/>
      <c r="AB53" s="468"/>
      <c r="AC53" s="468"/>
      <c r="AD53" s="295" t="str">
        <f t="shared" si="1"/>
        <v/>
      </c>
      <c r="AE53" s="295"/>
      <c r="AF53" s="295"/>
      <c r="AG53" s="295" t="str">
        <f t="shared" si="2"/>
        <v/>
      </c>
      <c r="AH53" s="295"/>
      <c r="AI53" s="295"/>
      <c r="AJ53" s="295" t="str">
        <f t="shared" si="3"/>
        <v/>
      </c>
      <c r="AK53" s="295"/>
      <c r="AL53" s="295"/>
      <c r="AM53" s="295" t="str">
        <f t="shared" si="4"/>
        <v/>
      </c>
      <c r="AN53" s="295"/>
      <c r="AO53" s="295"/>
      <c r="AP53" s="295" t="str">
        <f t="shared" si="5"/>
        <v/>
      </c>
      <c r="AQ53" s="295"/>
      <c r="AR53" s="295"/>
      <c r="AS53" s="469"/>
      <c r="AT53" s="469"/>
      <c r="AU53" s="469"/>
      <c r="AV53" s="297" t="str">
        <f t="shared" si="6"/>
        <v/>
      </c>
      <c r="AW53" s="297"/>
      <c r="AX53" s="297"/>
      <c r="AY53" s="298" t="str">
        <f t="shared" si="7"/>
        <v/>
      </c>
      <c r="AZ53" s="298"/>
      <c r="BA53" s="298"/>
      <c r="BB53" s="298" t="str">
        <f t="shared" si="8"/>
        <v/>
      </c>
      <c r="BC53" s="298"/>
      <c r="BD53" s="298"/>
      <c r="BE53" s="299" t="str">
        <f t="shared" si="9"/>
        <v/>
      </c>
      <c r="BF53" s="299"/>
    </row>
    <row r="54" spans="1:67">
      <c r="A54" s="17"/>
      <c r="B54" s="369">
        <v>8</v>
      </c>
      <c r="C54" s="371"/>
      <c r="D54" s="431"/>
      <c r="E54" s="431"/>
      <c r="F54" s="431"/>
      <c r="G54" s="431"/>
      <c r="H54" s="431"/>
      <c r="I54" s="431"/>
      <c r="J54" s="431"/>
      <c r="K54" s="431"/>
      <c r="L54" s="431"/>
      <c r="M54" s="445"/>
      <c r="N54" s="445"/>
      <c r="O54" s="445"/>
      <c r="P54" s="445"/>
      <c r="Q54" s="445"/>
      <c r="R54" s="434"/>
      <c r="S54" s="434"/>
      <c r="T54" s="434"/>
      <c r="U54" s="434"/>
      <c r="V54" s="434"/>
      <c r="W54" s="445"/>
      <c r="X54" s="445"/>
      <c r="Y54" s="445"/>
      <c r="Z54" s="445"/>
      <c r="AA54" s="468"/>
      <c r="AB54" s="468"/>
      <c r="AC54" s="468"/>
      <c r="AD54" s="295" t="str">
        <f t="shared" si="1"/>
        <v/>
      </c>
      <c r="AE54" s="295"/>
      <c r="AF54" s="295"/>
      <c r="AG54" s="295" t="str">
        <f t="shared" si="2"/>
        <v/>
      </c>
      <c r="AH54" s="295"/>
      <c r="AI54" s="295"/>
      <c r="AJ54" s="295" t="str">
        <f t="shared" si="3"/>
        <v/>
      </c>
      <c r="AK54" s="295"/>
      <c r="AL54" s="295"/>
      <c r="AM54" s="295" t="str">
        <f t="shared" si="4"/>
        <v/>
      </c>
      <c r="AN54" s="295"/>
      <c r="AO54" s="295"/>
      <c r="AP54" s="295" t="str">
        <f t="shared" si="5"/>
        <v/>
      </c>
      <c r="AQ54" s="295"/>
      <c r="AR54" s="295"/>
      <c r="AS54" s="469"/>
      <c r="AT54" s="469"/>
      <c r="AU54" s="469"/>
      <c r="AV54" s="297" t="str">
        <f t="shared" si="6"/>
        <v/>
      </c>
      <c r="AW54" s="297"/>
      <c r="AX54" s="297"/>
      <c r="AY54" s="298" t="str">
        <f t="shared" si="7"/>
        <v/>
      </c>
      <c r="AZ54" s="298"/>
      <c r="BA54" s="298"/>
      <c r="BB54" s="298" t="str">
        <f t="shared" si="8"/>
        <v/>
      </c>
      <c r="BC54" s="298"/>
      <c r="BD54" s="298"/>
      <c r="BE54" s="299" t="str">
        <f t="shared" si="9"/>
        <v/>
      </c>
      <c r="BF54" s="299"/>
    </row>
    <row r="55" spans="1:67">
      <c r="A55" s="17"/>
      <c r="B55" s="369">
        <v>9</v>
      </c>
      <c r="C55" s="371"/>
      <c r="D55" s="431"/>
      <c r="E55" s="431"/>
      <c r="F55" s="431"/>
      <c r="G55" s="431"/>
      <c r="H55" s="431"/>
      <c r="I55" s="431"/>
      <c r="J55" s="431"/>
      <c r="K55" s="431"/>
      <c r="L55" s="431"/>
      <c r="M55" s="445"/>
      <c r="N55" s="445"/>
      <c r="O55" s="445"/>
      <c r="P55" s="445"/>
      <c r="Q55" s="445"/>
      <c r="R55" s="434"/>
      <c r="S55" s="434"/>
      <c r="T55" s="434"/>
      <c r="U55" s="434"/>
      <c r="V55" s="434"/>
      <c r="W55" s="445"/>
      <c r="X55" s="445"/>
      <c r="Y55" s="445"/>
      <c r="Z55" s="445"/>
      <c r="AA55" s="468"/>
      <c r="AB55" s="468"/>
      <c r="AC55" s="468"/>
      <c r="AD55" s="295" t="str">
        <f t="shared" si="1"/>
        <v/>
      </c>
      <c r="AE55" s="295"/>
      <c r="AF55" s="295"/>
      <c r="AG55" s="295" t="str">
        <f t="shared" si="2"/>
        <v/>
      </c>
      <c r="AH55" s="295"/>
      <c r="AI55" s="295"/>
      <c r="AJ55" s="295" t="str">
        <f t="shared" si="3"/>
        <v/>
      </c>
      <c r="AK55" s="295"/>
      <c r="AL55" s="295"/>
      <c r="AM55" s="295" t="str">
        <f t="shared" si="4"/>
        <v/>
      </c>
      <c r="AN55" s="295"/>
      <c r="AO55" s="295"/>
      <c r="AP55" s="295" t="str">
        <f t="shared" si="5"/>
        <v/>
      </c>
      <c r="AQ55" s="295"/>
      <c r="AR55" s="295"/>
      <c r="AS55" s="469"/>
      <c r="AT55" s="469"/>
      <c r="AU55" s="469"/>
      <c r="AV55" s="297" t="str">
        <f t="shared" si="6"/>
        <v/>
      </c>
      <c r="AW55" s="297"/>
      <c r="AX55" s="297"/>
      <c r="AY55" s="298" t="str">
        <f t="shared" si="7"/>
        <v/>
      </c>
      <c r="AZ55" s="298"/>
      <c r="BA55" s="298"/>
      <c r="BB55" s="298" t="str">
        <f t="shared" si="8"/>
        <v/>
      </c>
      <c r="BC55" s="298"/>
      <c r="BD55" s="298"/>
      <c r="BE55" s="299" t="str">
        <f t="shared" si="9"/>
        <v/>
      </c>
      <c r="BF55" s="299"/>
    </row>
    <row r="56" spans="1:67">
      <c r="A56" s="17"/>
      <c r="B56" s="369">
        <v>10</v>
      </c>
      <c r="C56" s="371"/>
      <c r="D56" s="431"/>
      <c r="E56" s="431"/>
      <c r="F56" s="431"/>
      <c r="G56" s="431"/>
      <c r="H56" s="431"/>
      <c r="I56" s="431"/>
      <c r="J56" s="431"/>
      <c r="K56" s="431"/>
      <c r="L56" s="431"/>
      <c r="M56" s="445"/>
      <c r="N56" s="445"/>
      <c r="O56" s="445"/>
      <c r="P56" s="445"/>
      <c r="Q56" s="445"/>
      <c r="R56" s="434"/>
      <c r="S56" s="434"/>
      <c r="T56" s="434"/>
      <c r="U56" s="434"/>
      <c r="V56" s="434"/>
      <c r="W56" s="445"/>
      <c r="X56" s="445"/>
      <c r="Y56" s="445"/>
      <c r="Z56" s="445"/>
      <c r="AA56" s="468"/>
      <c r="AB56" s="468"/>
      <c r="AC56" s="468"/>
      <c r="AD56" s="295" t="str">
        <f t="shared" si="1"/>
        <v/>
      </c>
      <c r="AE56" s="295"/>
      <c r="AF56" s="295"/>
      <c r="AG56" s="295" t="str">
        <f t="shared" si="2"/>
        <v/>
      </c>
      <c r="AH56" s="295"/>
      <c r="AI56" s="295"/>
      <c r="AJ56" s="295" t="str">
        <f t="shared" si="3"/>
        <v/>
      </c>
      <c r="AK56" s="295"/>
      <c r="AL56" s="295"/>
      <c r="AM56" s="295" t="str">
        <f t="shared" si="4"/>
        <v/>
      </c>
      <c r="AN56" s="295"/>
      <c r="AO56" s="295"/>
      <c r="AP56" s="295" t="str">
        <f t="shared" si="5"/>
        <v/>
      </c>
      <c r="AQ56" s="295"/>
      <c r="AR56" s="295"/>
      <c r="AS56" s="469"/>
      <c r="AT56" s="469"/>
      <c r="AU56" s="469"/>
      <c r="AV56" s="297" t="str">
        <f t="shared" si="6"/>
        <v/>
      </c>
      <c r="AW56" s="297"/>
      <c r="AX56" s="297"/>
      <c r="AY56" s="298" t="str">
        <f t="shared" si="7"/>
        <v/>
      </c>
      <c r="AZ56" s="298"/>
      <c r="BA56" s="298"/>
      <c r="BB56" s="298" t="str">
        <f t="shared" si="8"/>
        <v/>
      </c>
      <c r="BC56" s="298"/>
      <c r="BD56" s="298"/>
      <c r="BE56" s="299" t="str">
        <f t="shared" si="9"/>
        <v/>
      </c>
      <c r="BF56" s="299"/>
    </row>
    <row r="57" spans="1:6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67" ht="4.5" customHeight="1">
      <c r="A58" s="12"/>
      <c r="B58" s="19"/>
      <c r="C58" s="19"/>
      <c r="D58" s="19"/>
      <c r="E58" s="19"/>
      <c r="F58" s="19"/>
      <c r="G58" s="19"/>
      <c r="H58" s="19"/>
      <c r="I58" s="19"/>
      <c r="J58" s="19"/>
      <c r="K58" s="19"/>
      <c r="L58" s="18"/>
      <c r="M58" s="18"/>
      <c r="N58" s="18"/>
      <c r="O58" s="18"/>
      <c r="P58" s="18"/>
      <c r="Q58" s="18"/>
      <c r="R58" s="18"/>
      <c r="S58" s="18"/>
      <c r="T58" s="18"/>
      <c r="U58" s="18"/>
      <c r="V58" s="20"/>
      <c r="W58" s="20"/>
      <c r="X58" s="21"/>
      <c r="Y58" s="21"/>
      <c r="Z58" s="21"/>
      <c r="AA58" s="22"/>
    </row>
    <row r="59" spans="1:67" s="11" customFormat="1" ht="15" customHeight="1">
      <c r="A59" s="23" t="s">
        <v>91</v>
      </c>
      <c r="B59" s="23"/>
      <c r="BG59" s="24"/>
      <c r="BH59" s="24"/>
      <c r="BI59" s="24"/>
      <c r="BJ59" s="24"/>
      <c r="BK59" s="24"/>
      <c r="BL59" s="24"/>
      <c r="BM59" s="24"/>
      <c r="BN59" s="24"/>
      <c r="BO59" s="24"/>
    </row>
    <row r="60" spans="1:67" s="11" customFormat="1" ht="14.25" customHeight="1" thickBot="1">
      <c r="B60" s="23"/>
      <c r="BG60" s="24"/>
      <c r="BH60" s="24" t="s">
        <v>92</v>
      </c>
      <c r="BI60" s="24"/>
      <c r="BJ60" s="24"/>
      <c r="BK60" s="24"/>
      <c r="BL60" s="24"/>
      <c r="BM60" s="24"/>
      <c r="BN60" s="24"/>
      <c r="BO60" s="24"/>
    </row>
    <row r="61" spans="1:67" s="23" customFormat="1" ht="15" customHeight="1">
      <c r="B61" s="197" t="s">
        <v>93</v>
      </c>
      <c r="C61" s="174"/>
      <c r="D61" s="174"/>
      <c r="E61" s="174"/>
      <c r="F61" s="174"/>
      <c r="G61" s="174"/>
      <c r="H61" s="174"/>
      <c r="I61" s="174"/>
      <c r="J61" s="174"/>
      <c r="K61" s="175"/>
      <c r="L61" s="294" t="s">
        <v>94</v>
      </c>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9"/>
      <c r="BG61" s="4"/>
      <c r="BH61" s="4" t="s">
        <v>95</v>
      </c>
      <c r="BI61" s="4"/>
      <c r="BJ61" s="4"/>
      <c r="BK61" s="4"/>
      <c r="BL61" s="4"/>
      <c r="BM61" s="4"/>
      <c r="BN61" s="4"/>
      <c r="BO61" s="4"/>
    </row>
    <row r="62" spans="1:67" s="23" customFormat="1" ht="12.95" customHeight="1">
      <c r="A62" s="283">
        <v>1</v>
      </c>
      <c r="B62" s="284" t="str">
        <f>IF(VLOOKUP(A62,$B$47:$L$56,3,FALSE)="","",VLOOKUP(A62,$B$47:$L$56,3,FALSE))</f>
        <v/>
      </c>
      <c r="C62" s="285"/>
      <c r="D62" s="285"/>
      <c r="E62" s="285"/>
      <c r="F62" s="285"/>
      <c r="G62" s="285"/>
      <c r="H62" s="285"/>
      <c r="I62" s="285"/>
      <c r="J62" s="285"/>
      <c r="K62" s="286"/>
      <c r="L62" s="256" t="s">
        <v>96</v>
      </c>
      <c r="M62" s="257"/>
      <c r="N62" s="257"/>
      <c r="O62" s="257"/>
      <c r="P62" s="257"/>
      <c r="Q62" s="257"/>
      <c r="R62" s="257"/>
      <c r="S62" s="257"/>
      <c r="T62" s="257"/>
      <c r="U62" s="257"/>
      <c r="V62" s="293"/>
      <c r="W62" s="459" t="s">
        <v>92</v>
      </c>
      <c r="X62" s="460"/>
      <c r="Y62" s="460"/>
      <c r="Z62" s="461"/>
      <c r="AA62" s="256" t="s">
        <v>97</v>
      </c>
      <c r="AB62" s="257"/>
      <c r="AC62" s="257"/>
      <c r="AD62" s="257"/>
      <c r="AE62" s="257"/>
      <c r="AF62" s="257"/>
      <c r="AG62" s="257"/>
      <c r="AH62" s="257"/>
      <c r="AI62" s="257"/>
      <c r="AJ62" s="257"/>
      <c r="AK62" s="293"/>
      <c r="AL62" s="459" t="s">
        <v>98</v>
      </c>
      <c r="AM62" s="460"/>
      <c r="AN62" s="460"/>
      <c r="AO62" s="460"/>
      <c r="AP62" s="461"/>
      <c r="AQ62" s="256"/>
      <c r="AR62" s="257"/>
      <c r="AS62" s="257"/>
      <c r="AT62" s="257"/>
      <c r="AU62" s="257"/>
      <c r="AV62" s="257"/>
      <c r="AW62" s="257"/>
      <c r="AX62" s="257"/>
      <c r="AY62" s="257"/>
      <c r="AZ62" s="258"/>
      <c r="BG62" s="4"/>
      <c r="BH62" s="4" t="s">
        <v>98</v>
      </c>
      <c r="BI62" s="4"/>
      <c r="BJ62" s="4"/>
      <c r="BK62" s="4"/>
      <c r="BL62" s="4"/>
      <c r="BM62" s="4"/>
      <c r="BN62" s="4"/>
      <c r="BO62" s="4"/>
    </row>
    <row r="63" spans="1:67" s="23" customFormat="1" ht="15" customHeight="1">
      <c r="A63" s="283"/>
      <c r="B63" s="287"/>
      <c r="C63" s="288"/>
      <c r="D63" s="288"/>
      <c r="E63" s="288"/>
      <c r="F63" s="288"/>
      <c r="G63" s="288"/>
      <c r="H63" s="288"/>
      <c r="I63" s="288"/>
      <c r="J63" s="288"/>
      <c r="K63" s="289"/>
      <c r="L63" s="462" t="s">
        <v>236</v>
      </c>
      <c r="M63" s="463"/>
      <c r="N63" s="464"/>
      <c r="O63" s="399"/>
      <c r="P63" s="400"/>
      <c r="Q63" s="401"/>
      <c r="R63" s="271" t="s">
        <v>101</v>
      </c>
      <c r="S63" s="272"/>
      <c r="T63" s="273"/>
      <c r="U63" s="405"/>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7"/>
      <c r="BG63" s="4"/>
      <c r="BH63" s="4" t="s">
        <v>103</v>
      </c>
      <c r="BI63" s="4"/>
      <c r="BJ63" s="4"/>
      <c r="BK63" s="4"/>
      <c r="BL63" s="4"/>
      <c r="BM63" s="4"/>
      <c r="BN63" s="4"/>
      <c r="BO63" s="4"/>
    </row>
    <row r="64" spans="1:67" s="23" customFormat="1" ht="15" customHeight="1">
      <c r="A64" s="283"/>
      <c r="B64" s="290"/>
      <c r="C64" s="291"/>
      <c r="D64" s="291"/>
      <c r="E64" s="291"/>
      <c r="F64" s="291"/>
      <c r="G64" s="291"/>
      <c r="H64" s="291"/>
      <c r="I64" s="291"/>
      <c r="J64" s="291"/>
      <c r="K64" s="292"/>
      <c r="L64" s="465"/>
      <c r="M64" s="466"/>
      <c r="N64" s="467"/>
      <c r="O64" s="402"/>
      <c r="P64" s="403"/>
      <c r="Q64" s="404"/>
      <c r="R64" s="274"/>
      <c r="S64" s="275"/>
      <c r="T64" s="276"/>
      <c r="U64" s="408"/>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10"/>
      <c r="BG64" s="4"/>
      <c r="BH64" s="4"/>
      <c r="BI64" s="4"/>
      <c r="BJ64" s="4"/>
      <c r="BK64" s="4"/>
      <c r="BL64" s="4"/>
      <c r="BM64" s="4"/>
      <c r="BN64" s="4"/>
      <c r="BO64" s="4"/>
    </row>
    <row r="65" spans="1:67" s="23" customFormat="1" ht="12.95" customHeight="1">
      <c r="A65" s="283">
        <v>2</v>
      </c>
      <c r="B65" s="284" t="str">
        <f t="shared" ref="B65" si="10">IF(VLOOKUP(A65,$B$47:$L$56,3,FALSE)="","",VLOOKUP(A65,$B$47:$L$56,3,FALSE))</f>
        <v/>
      </c>
      <c r="C65" s="285"/>
      <c r="D65" s="285"/>
      <c r="E65" s="285"/>
      <c r="F65" s="285"/>
      <c r="G65" s="285"/>
      <c r="H65" s="285"/>
      <c r="I65" s="285"/>
      <c r="J65" s="285"/>
      <c r="K65" s="286"/>
      <c r="L65" s="256" t="s">
        <v>96</v>
      </c>
      <c r="M65" s="257"/>
      <c r="N65" s="257"/>
      <c r="O65" s="257"/>
      <c r="P65" s="257"/>
      <c r="Q65" s="257"/>
      <c r="R65" s="257"/>
      <c r="S65" s="257"/>
      <c r="T65" s="257"/>
      <c r="U65" s="257"/>
      <c r="V65" s="293"/>
      <c r="W65" s="459" t="s">
        <v>92</v>
      </c>
      <c r="X65" s="460"/>
      <c r="Y65" s="460"/>
      <c r="Z65" s="461"/>
      <c r="AA65" s="256" t="s">
        <v>97</v>
      </c>
      <c r="AB65" s="257"/>
      <c r="AC65" s="257"/>
      <c r="AD65" s="257"/>
      <c r="AE65" s="257"/>
      <c r="AF65" s="257"/>
      <c r="AG65" s="257"/>
      <c r="AH65" s="257"/>
      <c r="AI65" s="257"/>
      <c r="AJ65" s="257"/>
      <c r="AK65" s="293"/>
      <c r="AL65" s="459" t="s">
        <v>98</v>
      </c>
      <c r="AM65" s="460"/>
      <c r="AN65" s="460"/>
      <c r="AO65" s="460"/>
      <c r="AP65" s="461"/>
      <c r="AQ65" s="256"/>
      <c r="AR65" s="257"/>
      <c r="AS65" s="257"/>
      <c r="AT65" s="257"/>
      <c r="AU65" s="257"/>
      <c r="AV65" s="257"/>
      <c r="AW65" s="257"/>
      <c r="AX65" s="257"/>
      <c r="AY65" s="257"/>
      <c r="AZ65" s="258"/>
      <c r="BG65" s="4"/>
      <c r="BH65" s="4" t="s">
        <v>100</v>
      </c>
      <c r="BI65" s="4"/>
      <c r="BJ65" s="4"/>
      <c r="BK65" s="4"/>
      <c r="BL65" s="4"/>
      <c r="BM65" s="4"/>
      <c r="BN65" s="4"/>
      <c r="BO65" s="4"/>
    </row>
    <row r="66" spans="1:67" s="23" customFormat="1" ht="15" customHeight="1">
      <c r="A66" s="283"/>
      <c r="B66" s="287"/>
      <c r="C66" s="288"/>
      <c r="D66" s="288"/>
      <c r="E66" s="288"/>
      <c r="F66" s="288"/>
      <c r="G66" s="288"/>
      <c r="H66" s="288"/>
      <c r="I66" s="288"/>
      <c r="J66" s="288"/>
      <c r="K66" s="289"/>
      <c r="L66" s="462" t="s">
        <v>236</v>
      </c>
      <c r="M66" s="463"/>
      <c r="N66" s="464"/>
      <c r="O66" s="399"/>
      <c r="P66" s="400"/>
      <c r="Q66" s="401"/>
      <c r="R66" s="271" t="s">
        <v>101</v>
      </c>
      <c r="S66" s="272"/>
      <c r="T66" s="273"/>
      <c r="U66" s="405"/>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7"/>
      <c r="BG66" s="4"/>
      <c r="BH66" s="4" t="s">
        <v>105</v>
      </c>
      <c r="BI66" s="4"/>
      <c r="BJ66" s="4"/>
      <c r="BK66" s="4"/>
      <c r="BL66" s="4"/>
      <c r="BM66" s="4"/>
      <c r="BN66" s="4"/>
      <c r="BO66" s="4"/>
    </row>
    <row r="67" spans="1:67" s="23" customFormat="1" ht="15" customHeight="1">
      <c r="A67" s="283"/>
      <c r="B67" s="290"/>
      <c r="C67" s="291"/>
      <c r="D67" s="291"/>
      <c r="E67" s="291"/>
      <c r="F67" s="291"/>
      <c r="G67" s="291"/>
      <c r="H67" s="291"/>
      <c r="I67" s="291"/>
      <c r="J67" s="291"/>
      <c r="K67" s="292"/>
      <c r="L67" s="465"/>
      <c r="M67" s="466"/>
      <c r="N67" s="467"/>
      <c r="O67" s="402"/>
      <c r="P67" s="403"/>
      <c r="Q67" s="404"/>
      <c r="R67" s="274"/>
      <c r="S67" s="275"/>
      <c r="T67" s="276"/>
      <c r="U67" s="408"/>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10"/>
      <c r="BG67" s="4"/>
      <c r="BH67" s="4"/>
      <c r="BI67" s="4"/>
      <c r="BJ67" s="4"/>
      <c r="BK67" s="4"/>
      <c r="BL67" s="4"/>
      <c r="BM67" s="4"/>
      <c r="BN67" s="4"/>
      <c r="BO67" s="4"/>
    </row>
    <row r="68" spans="1:67" s="23" customFormat="1" ht="12.95" customHeight="1">
      <c r="A68" s="283">
        <v>3</v>
      </c>
      <c r="B68" s="284" t="str">
        <f t="shared" ref="B68" si="11">IF(VLOOKUP(A68,$B$47:$L$56,3,FALSE)="","",VLOOKUP(A68,$B$47:$L$56,3,FALSE))</f>
        <v/>
      </c>
      <c r="C68" s="285"/>
      <c r="D68" s="285"/>
      <c r="E68" s="285"/>
      <c r="F68" s="285"/>
      <c r="G68" s="285"/>
      <c r="H68" s="285"/>
      <c r="I68" s="285"/>
      <c r="J68" s="285"/>
      <c r="K68" s="286"/>
      <c r="L68" s="256" t="s">
        <v>96</v>
      </c>
      <c r="M68" s="257"/>
      <c r="N68" s="257"/>
      <c r="O68" s="257"/>
      <c r="P68" s="257"/>
      <c r="Q68" s="257"/>
      <c r="R68" s="257"/>
      <c r="S68" s="257"/>
      <c r="T68" s="257"/>
      <c r="U68" s="257"/>
      <c r="V68" s="293"/>
      <c r="W68" s="459" t="s">
        <v>92</v>
      </c>
      <c r="X68" s="460"/>
      <c r="Y68" s="460"/>
      <c r="Z68" s="461"/>
      <c r="AA68" s="256" t="s">
        <v>97</v>
      </c>
      <c r="AB68" s="257"/>
      <c r="AC68" s="257"/>
      <c r="AD68" s="257"/>
      <c r="AE68" s="257"/>
      <c r="AF68" s="257"/>
      <c r="AG68" s="257"/>
      <c r="AH68" s="257"/>
      <c r="AI68" s="257"/>
      <c r="AJ68" s="257"/>
      <c r="AK68" s="293"/>
      <c r="AL68" s="459" t="s">
        <v>98</v>
      </c>
      <c r="AM68" s="460"/>
      <c r="AN68" s="460"/>
      <c r="AO68" s="460"/>
      <c r="AP68" s="461"/>
      <c r="AQ68" s="256"/>
      <c r="AR68" s="257"/>
      <c r="AS68" s="257"/>
      <c r="AT68" s="257"/>
      <c r="AU68" s="257"/>
      <c r="AV68" s="257"/>
      <c r="AW68" s="257"/>
      <c r="AX68" s="257"/>
      <c r="AY68" s="257"/>
      <c r="AZ68" s="258"/>
      <c r="BG68" s="4"/>
      <c r="BH68" s="4"/>
      <c r="BI68" s="4"/>
      <c r="BJ68" s="4"/>
      <c r="BK68" s="4"/>
      <c r="BL68" s="4"/>
      <c r="BM68" s="4"/>
      <c r="BN68" s="4"/>
      <c r="BO68" s="4"/>
    </row>
    <row r="69" spans="1:67" s="23" customFormat="1" ht="15" customHeight="1">
      <c r="A69" s="283"/>
      <c r="B69" s="287"/>
      <c r="C69" s="288"/>
      <c r="D69" s="288"/>
      <c r="E69" s="288"/>
      <c r="F69" s="288"/>
      <c r="G69" s="288"/>
      <c r="H69" s="288"/>
      <c r="I69" s="288"/>
      <c r="J69" s="288"/>
      <c r="K69" s="289"/>
      <c r="L69" s="462" t="s">
        <v>236</v>
      </c>
      <c r="M69" s="463"/>
      <c r="N69" s="464"/>
      <c r="O69" s="399"/>
      <c r="P69" s="400"/>
      <c r="Q69" s="401"/>
      <c r="R69" s="271" t="s">
        <v>101</v>
      </c>
      <c r="S69" s="272"/>
      <c r="T69" s="273"/>
      <c r="U69" s="405"/>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7"/>
    </row>
    <row r="70" spans="1:67" s="23" customFormat="1" ht="15" customHeight="1">
      <c r="A70" s="283"/>
      <c r="B70" s="290"/>
      <c r="C70" s="291"/>
      <c r="D70" s="291"/>
      <c r="E70" s="291"/>
      <c r="F70" s="291"/>
      <c r="G70" s="291"/>
      <c r="H70" s="291"/>
      <c r="I70" s="291"/>
      <c r="J70" s="291"/>
      <c r="K70" s="292"/>
      <c r="L70" s="465"/>
      <c r="M70" s="466"/>
      <c r="N70" s="467"/>
      <c r="O70" s="402"/>
      <c r="P70" s="403"/>
      <c r="Q70" s="404"/>
      <c r="R70" s="274"/>
      <c r="S70" s="275"/>
      <c r="T70" s="276"/>
      <c r="U70" s="408"/>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10"/>
    </row>
    <row r="71" spans="1:67" s="23" customFormat="1" ht="12.95" customHeight="1">
      <c r="A71" s="283">
        <v>4</v>
      </c>
      <c r="B71" s="284" t="str">
        <f t="shared" ref="B71" si="12">IF(VLOOKUP(A71,$B$47:$L$56,3,FALSE)="","",VLOOKUP(A71,$B$47:$L$56,3,FALSE))</f>
        <v/>
      </c>
      <c r="C71" s="285"/>
      <c r="D71" s="285"/>
      <c r="E71" s="285"/>
      <c r="F71" s="285"/>
      <c r="G71" s="285"/>
      <c r="H71" s="285"/>
      <c r="I71" s="285"/>
      <c r="J71" s="285"/>
      <c r="K71" s="286"/>
      <c r="L71" s="256" t="s">
        <v>96</v>
      </c>
      <c r="M71" s="257"/>
      <c r="N71" s="257"/>
      <c r="O71" s="257"/>
      <c r="P71" s="257"/>
      <c r="Q71" s="257"/>
      <c r="R71" s="257"/>
      <c r="S71" s="257"/>
      <c r="T71" s="257"/>
      <c r="U71" s="257"/>
      <c r="V71" s="293"/>
      <c r="W71" s="459" t="s">
        <v>92</v>
      </c>
      <c r="X71" s="460"/>
      <c r="Y71" s="460"/>
      <c r="Z71" s="461"/>
      <c r="AA71" s="256" t="s">
        <v>97</v>
      </c>
      <c r="AB71" s="257"/>
      <c r="AC71" s="257"/>
      <c r="AD71" s="257"/>
      <c r="AE71" s="257"/>
      <c r="AF71" s="257"/>
      <c r="AG71" s="257"/>
      <c r="AH71" s="257"/>
      <c r="AI71" s="257"/>
      <c r="AJ71" s="257"/>
      <c r="AK71" s="293"/>
      <c r="AL71" s="459" t="s">
        <v>98</v>
      </c>
      <c r="AM71" s="460"/>
      <c r="AN71" s="460"/>
      <c r="AO71" s="460"/>
      <c r="AP71" s="461"/>
      <c r="AQ71" s="256"/>
      <c r="AR71" s="257"/>
      <c r="AS71" s="257"/>
      <c r="AT71" s="257"/>
      <c r="AU71" s="257"/>
      <c r="AV71" s="257"/>
      <c r="AW71" s="257"/>
      <c r="AX71" s="257"/>
      <c r="AY71" s="257"/>
      <c r="AZ71" s="258"/>
    </row>
    <row r="72" spans="1:67" s="23" customFormat="1" ht="15" customHeight="1">
      <c r="A72" s="283"/>
      <c r="B72" s="287"/>
      <c r="C72" s="288"/>
      <c r="D72" s="288"/>
      <c r="E72" s="288"/>
      <c r="F72" s="288"/>
      <c r="G72" s="288"/>
      <c r="H72" s="288"/>
      <c r="I72" s="288"/>
      <c r="J72" s="288"/>
      <c r="K72" s="289"/>
      <c r="L72" s="462" t="s">
        <v>236</v>
      </c>
      <c r="M72" s="463"/>
      <c r="N72" s="464"/>
      <c r="O72" s="399"/>
      <c r="P72" s="400"/>
      <c r="Q72" s="401"/>
      <c r="R72" s="271" t="s">
        <v>101</v>
      </c>
      <c r="S72" s="272"/>
      <c r="T72" s="273"/>
      <c r="U72" s="405"/>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7"/>
    </row>
    <row r="73" spans="1:67" s="23" customFormat="1" ht="15" customHeight="1">
      <c r="A73" s="283"/>
      <c r="B73" s="290"/>
      <c r="C73" s="291"/>
      <c r="D73" s="291"/>
      <c r="E73" s="291"/>
      <c r="F73" s="291"/>
      <c r="G73" s="291"/>
      <c r="H73" s="291"/>
      <c r="I73" s="291"/>
      <c r="J73" s="291"/>
      <c r="K73" s="292"/>
      <c r="L73" s="465"/>
      <c r="M73" s="466"/>
      <c r="N73" s="467"/>
      <c r="O73" s="402"/>
      <c r="P73" s="403"/>
      <c r="Q73" s="404"/>
      <c r="R73" s="274"/>
      <c r="S73" s="275"/>
      <c r="T73" s="276"/>
      <c r="U73" s="408"/>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10"/>
    </row>
    <row r="74" spans="1:67" s="23" customFormat="1" ht="12.95" customHeight="1">
      <c r="A74" s="283">
        <v>5</v>
      </c>
      <c r="B74" s="284" t="str">
        <f>IF(VLOOKUP(A74,$B$47:$L$56,3,FALSE)="","",VLOOKUP(A74,$B$47:$L$56,3,FALSE))</f>
        <v/>
      </c>
      <c r="C74" s="285"/>
      <c r="D74" s="285"/>
      <c r="E74" s="285"/>
      <c r="F74" s="285"/>
      <c r="G74" s="285"/>
      <c r="H74" s="285"/>
      <c r="I74" s="285"/>
      <c r="J74" s="285"/>
      <c r="K74" s="286"/>
      <c r="L74" s="256" t="s">
        <v>96</v>
      </c>
      <c r="M74" s="257"/>
      <c r="N74" s="257"/>
      <c r="O74" s="257"/>
      <c r="P74" s="257"/>
      <c r="Q74" s="257"/>
      <c r="R74" s="257"/>
      <c r="S74" s="257"/>
      <c r="T74" s="257"/>
      <c r="U74" s="257"/>
      <c r="V74" s="293"/>
      <c r="W74" s="459" t="s">
        <v>92</v>
      </c>
      <c r="X74" s="460"/>
      <c r="Y74" s="460"/>
      <c r="Z74" s="461"/>
      <c r="AA74" s="256" t="s">
        <v>97</v>
      </c>
      <c r="AB74" s="257"/>
      <c r="AC74" s="257"/>
      <c r="AD74" s="257"/>
      <c r="AE74" s="257"/>
      <c r="AF74" s="257"/>
      <c r="AG74" s="257"/>
      <c r="AH74" s="257"/>
      <c r="AI74" s="257"/>
      <c r="AJ74" s="257"/>
      <c r="AK74" s="293"/>
      <c r="AL74" s="459" t="s">
        <v>98</v>
      </c>
      <c r="AM74" s="460"/>
      <c r="AN74" s="460"/>
      <c r="AO74" s="460"/>
      <c r="AP74" s="461"/>
      <c r="AQ74" s="256"/>
      <c r="AR74" s="257"/>
      <c r="AS74" s="257"/>
      <c r="AT74" s="257"/>
      <c r="AU74" s="257"/>
      <c r="AV74" s="257"/>
      <c r="AW74" s="257"/>
      <c r="AX74" s="257"/>
      <c r="AY74" s="257"/>
      <c r="AZ74" s="258"/>
    </row>
    <row r="75" spans="1:67" s="23" customFormat="1" ht="15" customHeight="1">
      <c r="A75" s="283"/>
      <c r="B75" s="287"/>
      <c r="C75" s="288"/>
      <c r="D75" s="288"/>
      <c r="E75" s="288"/>
      <c r="F75" s="288"/>
      <c r="G75" s="288"/>
      <c r="H75" s="288"/>
      <c r="I75" s="288"/>
      <c r="J75" s="288"/>
      <c r="K75" s="289"/>
      <c r="L75" s="462" t="s">
        <v>236</v>
      </c>
      <c r="M75" s="463"/>
      <c r="N75" s="464"/>
      <c r="O75" s="399"/>
      <c r="P75" s="400"/>
      <c r="Q75" s="401"/>
      <c r="R75" s="271" t="s">
        <v>101</v>
      </c>
      <c r="S75" s="272"/>
      <c r="T75" s="273"/>
      <c r="U75" s="405"/>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7"/>
    </row>
    <row r="76" spans="1:67" s="23" customFormat="1" ht="15" customHeight="1">
      <c r="A76" s="283"/>
      <c r="B76" s="290"/>
      <c r="C76" s="291"/>
      <c r="D76" s="291"/>
      <c r="E76" s="291"/>
      <c r="F76" s="291"/>
      <c r="G76" s="291"/>
      <c r="H76" s="291"/>
      <c r="I76" s="291"/>
      <c r="J76" s="291"/>
      <c r="K76" s="292"/>
      <c r="L76" s="465"/>
      <c r="M76" s="466"/>
      <c r="N76" s="467"/>
      <c r="O76" s="402"/>
      <c r="P76" s="403"/>
      <c r="Q76" s="404"/>
      <c r="R76" s="274"/>
      <c r="S76" s="275"/>
      <c r="T76" s="276"/>
      <c r="U76" s="408"/>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10"/>
    </row>
    <row r="77" spans="1:67" s="23" customFormat="1" ht="12.95" customHeight="1">
      <c r="A77" s="283">
        <v>6</v>
      </c>
      <c r="B77" s="284" t="str">
        <f t="shared" ref="B77" si="13">IF(VLOOKUP(A77,$B$47:$L$56,3,FALSE)="","",VLOOKUP(A77,$B$47:$L$56,3,FALSE))</f>
        <v/>
      </c>
      <c r="C77" s="285"/>
      <c r="D77" s="285"/>
      <c r="E77" s="285"/>
      <c r="F77" s="285"/>
      <c r="G77" s="285"/>
      <c r="H77" s="285"/>
      <c r="I77" s="285"/>
      <c r="J77" s="285"/>
      <c r="K77" s="286"/>
      <c r="L77" s="256" t="s">
        <v>96</v>
      </c>
      <c r="M77" s="257"/>
      <c r="N77" s="257"/>
      <c r="O77" s="257"/>
      <c r="P77" s="257"/>
      <c r="Q77" s="257"/>
      <c r="R77" s="257"/>
      <c r="S77" s="257"/>
      <c r="T77" s="257"/>
      <c r="U77" s="257"/>
      <c r="V77" s="293"/>
      <c r="W77" s="459" t="s">
        <v>92</v>
      </c>
      <c r="X77" s="460"/>
      <c r="Y77" s="460"/>
      <c r="Z77" s="461"/>
      <c r="AA77" s="256" t="s">
        <v>97</v>
      </c>
      <c r="AB77" s="257"/>
      <c r="AC77" s="257"/>
      <c r="AD77" s="257"/>
      <c r="AE77" s="257"/>
      <c r="AF77" s="257"/>
      <c r="AG77" s="257"/>
      <c r="AH77" s="257"/>
      <c r="AI77" s="257"/>
      <c r="AJ77" s="257"/>
      <c r="AK77" s="293"/>
      <c r="AL77" s="459" t="s">
        <v>98</v>
      </c>
      <c r="AM77" s="460"/>
      <c r="AN77" s="460"/>
      <c r="AO77" s="460"/>
      <c r="AP77" s="461"/>
      <c r="AQ77" s="256"/>
      <c r="AR77" s="257"/>
      <c r="AS77" s="257"/>
      <c r="AT77" s="257"/>
      <c r="AU77" s="257"/>
      <c r="AV77" s="257"/>
      <c r="AW77" s="257"/>
      <c r="AX77" s="257"/>
      <c r="AY77" s="257"/>
      <c r="AZ77" s="258"/>
    </row>
    <row r="78" spans="1:67" s="23" customFormat="1" ht="15" customHeight="1">
      <c r="A78" s="283"/>
      <c r="B78" s="287"/>
      <c r="C78" s="288"/>
      <c r="D78" s="288"/>
      <c r="E78" s="288"/>
      <c r="F78" s="288"/>
      <c r="G78" s="288"/>
      <c r="H78" s="288"/>
      <c r="I78" s="288"/>
      <c r="J78" s="288"/>
      <c r="K78" s="289"/>
      <c r="L78" s="462" t="s">
        <v>236</v>
      </c>
      <c r="M78" s="463"/>
      <c r="N78" s="464"/>
      <c r="O78" s="399"/>
      <c r="P78" s="400"/>
      <c r="Q78" s="401"/>
      <c r="R78" s="271" t="s">
        <v>101</v>
      </c>
      <c r="S78" s="272"/>
      <c r="T78" s="273"/>
      <c r="U78" s="405"/>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7"/>
    </row>
    <row r="79" spans="1:67" s="23" customFormat="1" ht="15" customHeight="1">
      <c r="A79" s="283"/>
      <c r="B79" s="290"/>
      <c r="C79" s="291"/>
      <c r="D79" s="291"/>
      <c r="E79" s="291"/>
      <c r="F79" s="291"/>
      <c r="G79" s="291"/>
      <c r="H79" s="291"/>
      <c r="I79" s="291"/>
      <c r="J79" s="291"/>
      <c r="K79" s="292"/>
      <c r="L79" s="465"/>
      <c r="M79" s="466"/>
      <c r="N79" s="467"/>
      <c r="O79" s="402"/>
      <c r="P79" s="403"/>
      <c r="Q79" s="404"/>
      <c r="R79" s="274"/>
      <c r="S79" s="275"/>
      <c r="T79" s="276"/>
      <c r="U79" s="408"/>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10"/>
    </row>
    <row r="80" spans="1:67" s="23" customFormat="1" ht="12.95" customHeight="1">
      <c r="A80" s="283">
        <v>7</v>
      </c>
      <c r="B80" s="284" t="str">
        <f t="shared" ref="B80" si="14">IF(VLOOKUP(A80,$B$47:$L$56,3,FALSE)="","",VLOOKUP(A80,$B$47:$L$56,3,FALSE))</f>
        <v/>
      </c>
      <c r="C80" s="285"/>
      <c r="D80" s="285"/>
      <c r="E80" s="285"/>
      <c r="F80" s="285"/>
      <c r="G80" s="285"/>
      <c r="H80" s="285"/>
      <c r="I80" s="285"/>
      <c r="J80" s="285"/>
      <c r="K80" s="286"/>
      <c r="L80" s="256" t="s">
        <v>96</v>
      </c>
      <c r="M80" s="257"/>
      <c r="N80" s="257"/>
      <c r="O80" s="257"/>
      <c r="P80" s="257"/>
      <c r="Q80" s="257"/>
      <c r="R80" s="257"/>
      <c r="S80" s="257"/>
      <c r="T80" s="257"/>
      <c r="U80" s="257"/>
      <c r="V80" s="293"/>
      <c r="W80" s="459" t="s">
        <v>92</v>
      </c>
      <c r="X80" s="460"/>
      <c r="Y80" s="460"/>
      <c r="Z80" s="461"/>
      <c r="AA80" s="256" t="s">
        <v>97</v>
      </c>
      <c r="AB80" s="257"/>
      <c r="AC80" s="257"/>
      <c r="AD80" s="257"/>
      <c r="AE80" s="257"/>
      <c r="AF80" s="257"/>
      <c r="AG80" s="257"/>
      <c r="AH80" s="257"/>
      <c r="AI80" s="257"/>
      <c r="AJ80" s="257"/>
      <c r="AK80" s="293"/>
      <c r="AL80" s="459" t="s">
        <v>98</v>
      </c>
      <c r="AM80" s="460"/>
      <c r="AN80" s="460"/>
      <c r="AO80" s="460"/>
      <c r="AP80" s="461"/>
      <c r="AQ80" s="256"/>
      <c r="AR80" s="257"/>
      <c r="AS80" s="257"/>
      <c r="AT80" s="257"/>
      <c r="AU80" s="257"/>
      <c r="AV80" s="257"/>
      <c r="AW80" s="257"/>
      <c r="AX80" s="257"/>
      <c r="AY80" s="257"/>
      <c r="AZ80" s="258"/>
    </row>
    <row r="81" spans="1:57" s="23" customFormat="1" ht="15" customHeight="1">
      <c r="A81" s="283"/>
      <c r="B81" s="287"/>
      <c r="C81" s="288"/>
      <c r="D81" s="288"/>
      <c r="E81" s="288"/>
      <c r="F81" s="288"/>
      <c r="G81" s="288"/>
      <c r="H81" s="288"/>
      <c r="I81" s="288"/>
      <c r="J81" s="288"/>
      <c r="K81" s="289"/>
      <c r="L81" s="462" t="s">
        <v>236</v>
      </c>
      <c r="M81" s="463"/>
      <c r="N81" s="464"/>
      <c r="O81" s="399"/>
      <c r="P81" s="400"/>
      <c r="Q81" s="401"/>
      <c r="R81" s="271" t="s">
        <v>101</v>
      </c>
      <c r="S81" s="272"/>
      <c r="T81" s="273"/>
      <c r="U81" s="405"/>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7"/>
    </row>
    <row r="82" spans="1:57" s="23" customFormat="1" ht="15" customHeight="1">
      <c r="A82" s="283"/>
      <c r="B82" s="290"/>
      <c r="C82" s="291"/>
      <c r="D82" s="291"/>
      <c r="E82" s="291"/>
      <c r="F82" s="291"/>
      <c r="G82" s="291"/>
      <c r="H82" s="291"/>
      <c r="I82" s="291"/>
      <c r="J82" s="291"/>
      <c r="K82" s="292"/>
      <c r="L82" s="465"/>
      <c r="M82" s="466"/>
      <c r="N82" s="467"/>
      <c r="O82" s="402"/>
      <c r="P82" s="403"/>
      <c r="Q82" s="404"/>
      <c r="R82" s="274"/>
      <c r="S82" s="275"/>
      <c r="T82" s="276"/>
      <c r="U82" s="408"/>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10"/>
    </row>
    <row r="83" spans="1:57" s="23" customFormat="1" ht="12.95" customHeight="1">
      <c r="A83" s="283">
        <v>8</v>
      </c>
      <c r="B83" s="284" t="str">
        <f>IF(VLOOKUP(A83,$B$47:$L$56,3,FALSE)="","",VLOOKUP(A83,$B$47:$L$56,3,FALSE))</f>
        <v/>
      </c>
      <c r="C83" s="285"/>
      <c r="D83" s="285"/>
      <c r="E83" s="285"/>
      <c r="F83" s="285"/>
      <c r="G83" s="285"/>
      <c r="H83" s="285"/>
      <c r="I83" s="285"/>
      <c r="J83" s="285"/>
      <c r="K83" s="286"/>
      <c r="L83" s="256" t="s">
        <v>96</v>
      </c>
      <c r="M83" s="257"/>
      <c r="N83" s="257"/>
      <c r="O83" s="257"/>
      <c r="P83" s="257"/>
      <c r="Q83" s="257"/>
      <c r="R83" s="257"/>
      <c r="S83" s="257"/>
      <c r="T83" s="257"/>
      <c r="U83" s="257"/>
      <c r="V83" s="293"/>
      <c r="W83" s="459" t="s">
        <v>92</v>
      </c>
      <c r="X83" s="460"/>
      <c r="Y83" s="460"/>
      <c r="Z83" s="461"/>
      <c r="AA83" s="256" t="s">
        <v>97</v>
      </c>
      <c r="AB83" s="257"/>
      <c r="AC83" s="257"/>
      <c r="AD83" s="257"/>
      <c r="AE83" s="257"/>
      <c r="AF83" s="257"/>
      <c r="AG83" s="257"/>
      <c r="AH83" s="257"/>
      <c r="AI83" s="257"/>
      <c r="AJ83" s="257"/>
      <c r="AK83" s="293"/>
      <c r="AL83" s="459" t="s">
        <v>98</v>
      </c>
      <c r="AM83" s="460"/>
      <c r="AN83" s="460"/>
      <c r="AO83" s="460"/>
      <c r="AP83" s="461"/>
      <c r="AQ83" s="256"/>
      <c r="AR83" s="257"/>
      <c r="AS83" s="257"/>
      <c r="AT83" s="257"/>
      <c r="AU83" s="257"/>
      <c r="AV83" s="257"/>
      <c r="AW83" s="257"/>
      <c r="AX83" s="257"/>
      <c r="AY83" s="257"/>
      <c r="AZ83" s="258"/>
    </row>
    <row r="84" spans="1:57" s="23" customFormat="1" ht="15" customHeight="1">
      <c r="A84" s="283"/>
      <c r="B84" s="287"/>
      <c r="C84" s="288"/>
      <c r="D84" s="288"/>
      <c r="E84" s="288"/>
      <c r="F84" s="288"/>
      <c r="G84" s="288"/>
      <c r="H84" s="288"/>
      <c r="I84" s="288"/>
      <c r="J84" s="288"/>
      <c r="K84" s="289"/>
      <c r="L84" s="462" t="s">
        <v>236</v>
      </c>
      <c r="M84" s="463"/>
      <c r="N84" s="464"/>
      <c r="O84" s="399"/>
      <c r="P84" s="400"/>
      <c r="Q84" s="401"/>
      <c r="R84" s="271" t="s">
        <v>101</v>
      </c>
      <c r="S84" s="272"/>
      <c r="T84" s="273"/>
      <c r="U84" s="405"/>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7"/>
    </row>
    <row r="85" spans="1:57" s="23" customFormat="1" ht="15" customHeight="1">
      <c r="A85" s="283"/>
      <c r="B85" s="290"/>
      <c r="C85" s="291"/>
      <c r="D85" s="291"/>
      <c r="E85" s="291"/>
      <c r="F85" s="291"/>
      <c r="G85" s="291"/>
      <c r="H85" s="291"/>
      <c r="I85" s="291"/>
      <c r="J85" s="291"/>
      <c r="K85" s="292"/>
      <c r="L85" s="465"/>
      <c r="M85" s="466"/>
      <c r="N85" s="467"/>
      <c r="O85" s="402"/>
      <c r="P85" s="403"/>
      <c r="Q85" s="404"/>
      <c r="R85" s="274"/>
      <c r="S85" s="275"/>
      <c r="T85" s="276"/>
      <c r="U85" s="408"/>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10"/>
    </row>
    <row r="86" spans="1:57" s="23" customFormat="1" ht="12.95" customHeight="1">
      <c r="A86" s="283">
        <v>9</v>
      </c>
      <c r="B86" s="284" t="str">
        <f t="shared" ref="B86" si="15">IF(VLOOKUP(A86,$B$47:$L$56,3,FALSE)="","",VLOOKUP(A86,$B$47:$L$56,3,FALSE))</f>
        <v/>
      </c>
      <c r="C86" s="285"/>
      <c r="D86" s="285"/>
      <c r="E86" s="285"/>
      <c r="F86" s="285"/>
      <c r="G86" s="285"/>
      <c r="H86" s="285"/>
      <c r="I86" s="285"/>
      <c r="J86" s="285"/>
      <c r="K86" s="286"/>
      <c r="L86" s="256" t="s">
        <v>96</v>
      </c>
      <c r="M86" s="257"/>
      <c r="N86" s="257"/>
      <c r="O86" s="257"/>
      <c r="P86" s="257"/>
      <c r="Q86" s="257"/>
      <c r="R86" s="257"/>
      <c r="S86" s="257"/>
      <c r="T86" s="257"/>
      <c r="U86" s="257"/>
      <c r="V86" s="293"/>
      <c r="W86" s="459" t="s">
        <v>92</v>
      </c>
      <c r="X86" s="460"/>
      <c r="Y86" s="460"/>
      <c r="Z86" s="461"/>
      <c r="AA86" s="256" t="s">
        <v>97</v>
      </c>
      <c r="AB86" s="257"/>
      <c r="AC86" s="257"/>
      <c r="AD86" s="257"/>
      <c r="AE86" s="257"/>
      <c r="AF86" s="257"/>
      <c r="AG86" s="257"/>
      <c r="AH86" s="257"/>
      <c r="AI86" s="257"/>
      <c r="AJ86" s="257"/>
      <c r="AK86" s="293"/>
      <c r="AL86" s="459" t="s">
        <v>98</v>
      </c>
      <c r="AM86" s="460"/>
      <c r="AN86" s="460"/>
      <c r="AO86" s="460"/>
      <c r="AP86" s="461"/>
      <c r="AQ86" s="256"/>
      <c r="AR86" s="257"/>
      <c r="AS86" s="257"/>
      <c r="AT86" s="257"/>
      <c r="AU86" s="257"/>
      <c r="AV86" s="257"/>
      <c r="AW86" s="257"/>
      <c r="AX86" s="257"/>
      <c r="AY86" s="257"/>
      <c r="AZ86" s="258"/>
    </row>
    <row r="87" spans="1:57" s="23" customFormat="1" ht="15" customHeight="1">
      <c r="A87" s="283"/>
      <c r="B87" s="287"/>
      <c r="C87" s="288"/>
      <c r="D87" s="288"/>
      <c r="E87" s="288"/>
      <c r="F87" s="288"/>
      <c r="G87" s="288"/>
      <c r="H87" s="288"/>
      <c r="I87" s="288"/>
      <c r="J87" s="288"/>
      <c r="K87" s="289"/>
      <c r="L87" s="462" t="s">
        <v>236</v>
      </c>
      <c r="M87" s="463"/>
      <c r="N87" s="464"/>
      <c r="O87" s="399"/>
      <c r="P87" s="400"/>
      <c r="Q87" s="401"/>
      <c r="R87" s="271" t="s">
        <v>101</v>
      </c>
      <c r="S87" s="272"/>
      <c r="T87" s="273"/>
      <c r="U87" s="405"/>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7"/>
    </row>
    <row r="88" spans="1:57" s="23" customFormat="1" ht="15" customHeight="1">
      <c r="A88" s="283"/>
      <c r="B88" s="290"/>
      <c r="C88" s="291"/>
      <c r="D88" s="291"/>
      <c r="E88" s="291"/>
      <c r="F88" s="291"/>
      <c r="G88" s="291"/>
      <c r="H88" s="291"/>
      <c r="I88" s="291"/>
      <c r="J88" s="291"/>
      <c r="K88" s="292"/>
      <c r="L88" s="465"/>
      <c r="M88" s="466"/>
      <c r="N88" s="467"/>
      <c r="O88" s="402"/>
      <c r="P88" s="403"/>
      <c r="Q88" s="404"/>
      <c r="R88" s="274"/>
      <c r="S88" s="275"/>
      <c r="T88" s="276"/>
      <c r="U88" s="408"/>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10"/>
    </row>
    <row r="89" spans="1:57" s="23" customFormat="1" ht="12.95" customHeight="1">
      <c r="A89" s="283">
        <v>10</v>
      </c>
      <c r="B89" s="284" t="str">
        <f t="shared" ref="B89" si="16">IF(VLOOKUP(A89,$B$47:$L$56,3,FALSE)="","",VLOOKUP(A89,$B$47:$L$56,3,FALSE))</f>
        <v/>
      </c>
      <c r="C89" s="285"/>
      <c r="D89" s="285"/>
      <c r="E89" s="285"/>
      <c r="F89" s="285"/>
      <c r="G89" s="285"/>
      <c r="H89" s="285"/>
      <c r="I89" s="285"/>
      <c r="J89" s="285"/>
      <c r="K89" s="286"/>
      <c r="L89" s="256" t="s">
        <v>96</v>
      </c>
      <c r="M89" s="257"/>
      <c r="N89" s="257"/>
      <c r="O89" s="257"/>
      <c r="P89" s="257"/>
      <c r="Q89" s="257"/>
      <c r="R89" s="257"/>
      <c r="S89" s="257"/>
      <c r="T89" s="257"/>
      <c r="U89" s="257"/>
      <c r="V89" s="293"/>
      <c r="W89" s="459" t="s">
        <v>92</v>
      </c>
      <c r="X89" s="460"/>
      <c r="Y89" s="460"/>
      <c r="Z89" s="461"/>
      <c r="AA89" s="256" t="s">
        <v>97</v>
      </c>
      <c r="AB89" s="257"/>
      <c r="AC89" s="257"/>
      <c r="AD89" s="257"/>
      <c r="AE89" s="257"/>
      <c r="AF89" s="257"/>
      <c r="AG89" s="257"/>
      <c r="AH89" s="257"/>
      <c r="AI89" s="257"/>
      <c r="AJ89" s="257"/>
      <c r="AK89" s="293"/>
      <c r="AL89" s="459" t="s">
        <v>98</v>
      </c>
      <c r="AM89" s="460"/>
      <c r="AN89" s="460"/>
      <c r="AO89" s="460"/>
      <c r="AP89" s="461"/>
      <c r="AQ89" s="256"/>
      <c r="AR89" s="257"/>
      <c r="AS89" s="257"/>
      <c r="AT89" s="257"/>
      <c r="AU89" s="257"/>
      <c r="AV89" s="257"/>
      <c r="AW89" s="257"/>
      <c r="AX89" s="257"/>
      <c r="AY89" s="257"/>
      <c r="AZ89" s="258"/>
    </row>
    <row r="90" spans="1:57" s="23" customFormat="1" ht="15" customHeight="1">
      <c r="A90" s="283"/>
      <c r="B90" s="287"/>
      <c r="C90" s="288"/>
      <c r="D90" s="288"/>
      <c r="E90" s="288"/>
      <c r="F90" s="288"/>
      <c r="G90" s="288"/>
      <c r="H90" s="288"/>
      <c r="I90" s="288"/>
      <c r="J90" s="288"/>
      <c r="K90" s="289"/>
      <c r="L90" s="462" t="s">
        <v>236</v>
      </c>
      <c r="M90" s="463"/>
      <c r="N90" s="464"/>
      <c r="O90" s="399"/>
      <c r="P90" s="400"/>
      <c r="Q90" s="401"/>
      <c r="R90" s="271" t="s">
        <v>101</v>
      </c>
      <c r="S90" s="272"/>
      <c r="T90" s="273"/>
      <c r="U90" s="405"/>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6"/>
      <c r="AZ90" s="407"/>
    </row>
    <row r="91" spans="1:57" s="23" customFormat="1" ht="15" customHeight="1">
      <c r="A91" s="283"/>
      <c r="B91" s="290"/>
      <c r="C91" s="291"/>
      <c r="D91" s="291"/>
      <c r="E91" s="291"/>
      <c r="F91" s="291"/>
      <c r="G91" s="291"/>
      <c r="H91" s="291"/>
      <c r="I91" s="291"/>
      <c r="J91" s="291"/>
      <c r="K91" s="292"/>
      <c r="L91" s="465"/>
      <c r="M91" s="466"/>
      <c r="N91" s="467"/>
      <c r="O91" s="402"/>
      <c r="P91" s="403"/>
      <c r="Q91" s="404"/>
      <c r="R91" s="274"/>
      <c r="S91" s="275"/>
      <c r="T91" s="276"/>
      <c r="U91" s="408"/>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10"/>
    </row>
    <row r="92" spans="1:57" s="23" customFormat="1" ht="15" customHeight="1">
      <c r="A92" s="25"/>
      <c r="C92" s="19"/>
      <c r="D92" s="19"/>
      <c r="E92" s="19"/>
      <c r="F92" s="19"/>
      <c r="G92" s="19"/>
      <c r="H92" s="19"/>
      <c r="I92" s="19"/>
      <c r="J92" s="19"/>
      <c r="K92" s="19"/>
      <c r="L92" s="19"/>
      <c r="M92" s="26"/>
      <c r="N92" s="26"/>
      <c r="O92" s="26"/>
      <c r="P92" s="27"/>
      <c r="Q92" s="27"/>
      <c r="R92" s="27"/>
      <c r="S92" s="14"/>
      <c r="T92" s="14"/>
      <c r="U92" s="14"/>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row>
    <row r="93" spans="1:57" s="23"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row>
    <row r="94" spans="1:57" s="23" customFormat="1" ht="1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row>
    <row r="95" spans="1:57" s="23" customFormat="1" ht="15" customHeight="1">
      <c r="A95" s="25"/>
      <c r="B95" s="222" t="s">
        <v>107</v>
      </c>
      <c r="C95" s="222"/>
      <c r="D95" s="222"/>
      <c r="E95" s="222"/>
      <c r="F95" s="222"/>
      <c r="G95" s="222"/>
      <c r="H95" s="222"/>
      <c r="I95" s="223"/>
      <c r="J95" s="212" t="s">
        <v>46</v>
      </c>
      <c r="K95" s="212"/>
      <c r="L95" s="212"/>
      <c r="M95" s="212"/>
      <c r="N95" s="212"/>
      <c r="O95" s="213" t="e">
        <f>SUM(AH98:AL107,U111:Y120)*$BC$15</f>
        <v>#DIV/0!</v>
      </c>
      <c r="P95" s="213"/>
      <c r="Q95" s="213"/>
      <c r="R95" s="213"/>
      <c r="S95" s="213"/>
      <c r="T95" s="213"/>
      <c r="U95" s="29"/>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row>
    <row r="96" spans="1:57" s="23" customFormat="1" ht="15" customHeight="1">
      <c r="A96" s="25"/>
      <c r="B96" s="25"/>
      <c r="C96" s="252" t="s">
        <v>108</v>
      </c>
      <c r="D96" s="252"/>
      <c r="E96" s="252"/>
      <c r="F96" s="252"/>
      <c r="G96" s="252"/>
      <c r="H96" s="252"/>
      <c r="I96" s="252"/>
      <c r="J96" s="252"/>
      <c r="K96" s="252"/>
      <c r="L96" s="252"/>
      <c r="M96" s="252"/>
      <c r="N96" s="252"/>
      <c r="O96" s="252"/>
      <c r="P96" s="252"/>
      <c r="Q96" s="252"/>
      <c r="R96" s="252"/>
      <c r="S96" s="252"/>
      <c r="T96" s="252"/>
      <c r="U96" s="252"/>
      <c r="V96" s="252"/>
      <c r="W96" s="252"/>
      <c r="X96" s="252"/>
      <c r="Y96" s="252"/>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row>
    <row r="97" spans="1:64" s="23" customFormat="1" ht="15" customHeight="1">
      <c r="A97" s="25"/>
      <c r="B97" s="104"/>
      <c r="C97" s="104"/>
      <c r="D97" s="104" t="s">
        <v>93</v>
      </c>
      <c r="E97" s="104"/>
      <c r="F97" s="104"/>
      <c r="G97" s="104"/>
      <c r="H97" s="104"/>
      <c r="I97" s="104"/>
      <c r="J97" s="104"/>
      <c r="K97" s="104"/>
      <c r="L97" s="104"/>
      <c r="M97" s="249" t="s">
        <v>109</v>
      </c>
      <c r="N97" s="250"/>
      <c r="O97" s="250"/>
      <c r="P97" s="250"/>
      <c r="Q97" s="250"/>
      <c r="R97" s="250"/>
      <c r="S97" s="250"/>
      <c r="T97" s="251"/>
      <c r="U97" s="249" t="s">
        <v>110</v>
      </c>
      <c r="V97" s="250"/>
      <c r="W97" s="250"/>
      <c r="X97" s="250"/>
      <c r="Y97" s="250"/>
      <c r="Z97" s="250"/>
      <c r="AA97" s="250"/>
      <c r="AB97" s="251"/>
      <c r="AC97" s="249" t="s">
        <v>75</v>
      </c>
      <c r="AD97" s="250"/>
      <c r="AE97" s="250"/>
      <c r="AF97" s="250"/>
      <c r="AG97" s="251"/>
      <c r="AH97" s="104" t="s">
        <v>111</v>
      </c>
      <c r="AI97" s="104"/>
      <c r="AJ97" s="104"/>
      <c r="AK97" s="104"/>
      <c r="AL97" s="104"/>
      <c r="AM97" s="132" t="s">
        <v>112</v>
      </c>
      <c r="AN97" s="133"/>
      <c r="AO97" s="133"/>
      <c r="AP97" s="133"/>
      <c r="AQ97" s="134"/>
      <c r="AR97" s="132" t="s">
        <v>113</v>
      </c>
      <c r="AS97" s="133"/>
      <c r="AT97" s="133"/>
      <c r="AU97" s="133"/>
      <c r="AV97" s="134"/>
      <c r="AW97" s="128" t="s">
        <v>114</v>
      </c>
      <c r="AX97" s="129"/>
      <c r="AY97" s="129"/>
      <c r="AZ97" s="129"/>
      <c r="BA97" s="130"/>
      <c r="BB97" s="128" t="s">
        <v>115</v>
      </c>
      <c r="BC97" s="129"/>
      <c r="BD97" s="129"/>
      <c r="BE97" s="129"/>
      <c r="BF97" s="130"/>
      <c r="BG97" s="25"/>
      <c r="BH97" s="25"/>
      <c r="BI97" s="25"/>
      <c r="BJ97" s="25"/>
      <c r="BK97" s="25"/>
      <c r="BL97" s="25"/>
    </row>
    <row r="98" spans="1:64" s="23" customFormat="1" ht="15" customHeight="1">
      <c r="A98" s="25"/>
      <c r="B98" s="214">
        <v>1</v>
      </c>
      <c r="C98" s="215"/>
      <c r="D98" s="431"/>
      <c r="E98" s="431"/>
      <c r="F98" s="431"/>
      <c r="G98" s="431"/>
      <c r="H98" s="431"/>
      <c r="I98" s="431"/>
      <c r="J98" s="431"/>
      <c r="K98" s="431"/>
      <c r="L98" s="431"/>
      <c r="M98" s="391"/>
      <c r="N98" s="392"/>
      <c r="O98" s="392"/>
      <c r="P98" s="392"/>
      <c r="Q98" s="392"/>
      <c r="R98" s="392"/>
      <c r="S98" s="392"/>
      <c r="T98" s="393"/>
      <c r="U98" s="391"/>
      <c r="V98" s="392"/>
      <c r="W98" s="392"/>
      <c r="X98" s="392"/>
      <c r="Y98" s="392"/>
      <c r="Z98" s="392"/>
      <c r="AA98" s="392"/>
      <c r="AB98" s="393"/>
      <c r="AC98" s="246" t="str">
        <f>IF(D98="","",1)</f>
        <v/>
      </c>
      <c r="AD98" s="247"/>
      <c r="AE98" s="247"/>
      <c r="AF98" s="247"/>
      <c r="AG98" s="248"/>
      <c r="AH98" s="397"/>
      <c r="AI98" s="397"/>
      <c r="AJ98" s="397"/>
      <c r="AK98" s="397"/>
      <c r="AL98" s="397"/>
      <c r="AM98" s="235" t="str">
        <f>IF(D98="","",AH98*0.1)</f>
        <v/>
      </c>
      <c r="AN98" s="236"/>
      <c r="AO98" s="236"/>
      <c r="AP98" s="236"/>
      <c r="AQ98" s="237"/>
      <c r="AR98" s="235" t="str">
        <f>IF(D98="","",SUM(AH98:AQ98))</f>
        <v/>
      </c>
      <c r="AS98" s="236"/>
      <c r="AT98" s="236"/>
      <c r="AU98" s="236"/>
      <c r="AV98" s="237"/>
      <c r="AW98" s="128"/>
      <c r="AX98" s="129"/>
      <c r="AY98" s="129"/>
      <c r="AZ98" s="129"/>
      <c r="BA98" s="130"/>
      <c r="BB98" s="128"/>
      <c r="BC98" s="129"/>
      <c r="BD98" s="129"/>
      <c r="BE98" s="129"/>
      <c r="BF98" s="130"/>
      <c r="BG98" s="25"/>
      <c r="BH98" s="25"/>
      <c r="BI98" s="25"/>
      <c r="BJ98" s="25"/>
      <c r="BK98" s="25"/>
      <c r="BL98" s="25"/>
    </row>
    <row r="99" spans="1:64" s="23" customFormat="1" ht="15" customHeight="1">
      <c r="A99" s="25"/>
      <c r="B99" s="214">
        <v>2</v>
      </c>
      <c r="C99" s="215"/>
      <c r="D99" s="431"/>
      <c r="E99" s="431"/>
      <c r="F99" s="431"/>
      <c r="G99" s="431"/>
      <c r="H99" s="431"/>
      <c r="I99" s="431"/>
      <c r="J99" s="431"/>
      <c r="K99" s="431"/>
      <c r="L99" s="431"/>
      <c r="M99" s="391"/>
      <c r="N99" s="392"/>
      <c r="O99" s="392"/>
      <c r="P99" s="392"/>
      <c r="Q99" s="392"/>
      <c r="R99" s="392"/>
      <c r="S99" s="392"/>
      <c r="T99" s="393"/>
      <c r="U99" s="391"/>
      <c r="V99" s="392"/>
      <c r="W99" s="392"/>
      <c r="X99" s="392"/>
      <c r="Y99" s="392"/>
      <c r="Z99" s="392"/>
      <c r="AA99" s="392"/>
      <c r="AB99" s="393"/>
      <c r="AC99" s="246" t="str">
        <f t="shared" ref="AC99:AC107" si="17">IF(D99="","",1)</f>
        <v/>
      </c>
      <c r="AD99" s="247"/>
      <c r="AE99" s="247"/>
      <c r="AF99" s="247"/>
      <c r="AG99" s="248"/>
      <c r="AH99" s="397"/>
      <c r="AI99" s="397"/>
      <c r="AJ99" s="397"/>
      <c r="AK99" s="397"/>
      <c r="AL99" s="397"/>
      <c r="AM99" s="235" t="str">
        <f t="shared" ref="AM99:AM107" si="18">IF(D99="","",AH99*0.1)</f>
        <v/>
      </c>
      <c r="AN99" s="236"/>
      <c r="AO99" s="236"/>
      <c r="AP99" s="236"/>
      <c r="AQ99" s="237"/>
      <c r="AR99" s="235" t="str">
        <f t="shared" ref="AR99:AR107" si="19">IF(D99="","",SUM(AH99:AQ99))</f>
        <v/>
      </c>
      <c r="AS99" s="236"/>
      <c r="AT99" s="236"/>
      <c r="AU99" s="236"/>
      <c r="AV99" s="237"/>
      <c r="AW99" s="128"/>
      <c r="AX99" s="129"/>
      <c r="AY99" s="129"/>
      <c r="AZ99" s="129"/>
      <c r="BA99" s="130"/>
      <c r="BB99" s="128"/>
      <c r="BC99" s="129"/>
      <c r="BD99" s="129"/>
      <c r="BE99" s="129"/>
      <c r="BF99" s="130"/>
      <c r="BG99" s="25"/>
      <c r="BH99" s="25"/>
      <c r="BI99" s="25"/>
      <c r="BJ99" s="25"/>
      <c r="BK99" s="25"/>
      <c r="BL99" s="25"/>
    </row>
    <row r="100" spans="1:64" s="23" customFormat="1" ht="15" customHeight="1">
      <c r="A100" s="25"/>
      <c r="B100" s="214">
        <v>3</v>
      </c>
      <c r="C100" s="215"/>
      <c r="D100" s="431"/>
      <c r="E100" s="431"/>
      <c r="F100" s="431"/>
      <c r="G100" s="431"/>
      <c r="H100" s="431"/>
      <c r="I100" s="431"/>
      <c r="J100" s="431"/>
      <c r="K100" s="431"/>
      <c r="L100" s="431"/>
      <c r="M100" s="391"/>
      <c r="N100" s="392"/>
      <c r="O100" s="392"/>
      <c r="P100" s="392"/>
      <c r="Q100" s="392"/>
      <c r="R100" s="392"/>
      <c r="S100" s="392"/>
      <c r="T100" s="393"/>
      <c r="U100" s="391"/>
      <c r="V100" s="392"/>
      <c r="W100" s="392"/>
      <c r="X100" s="392"/>
      <c r="Y100" s="392"/>
      <c r="Z100" s="392"/>
      <c r="AA100" s="392"/>
      <c r="AB100" s="393"/>
      <c r="AC100" s="246" t="str">
        <f t="shared" si="17"/>
        <v/>
      </c>
      <c r="AD100" s="247"/>
      <c r="AE100" s="247"/>
      <c r="AF100" s="247"/>
      <c r="AG100" s="248"/>
      <c r="AH100" s="397"/>
      <c r="AI100" s="397"/>
      <c r="AJ100" s="397"/>
      <c r="AK100" s="397"/>
      <c r="AL100" s="397"/>
      <c r="AM100" s="235" t="str">
        <f t="shared" si="18"/>
        <v/>
      </c>
      <c r="AN100" s="236"/>
      <c r="AO100" s="236"/>
      <c r="AP100" s="236"/>
      <c r="AQ100" s="237"/>
      <c r="AR100" s="235" t="str">
        <f t="shared" si="19"/>
        <v/>
      </c>
      <c r="AS100" s="236"/>
      <c r="AT100" s="236"/>
      <c r="AU100" s="236"/>
      <c r="AV100" s="237"/>
      <c r="AW100" s="128"/>
      <c r="AX100" s="129"/>
      <c r="AY100" s="129"/>
      <c r="AZ100" s="129"/>
      <c r="BA100" s="130"/>
      <c r="BB100" s="128"/>
      <c r="BC100" s="129"/>
      <c r="BD100" s="129"/>
      <c r="BE100" s="129"/>
      <c r="BF100" s="130"/>
      <c r="BG100" s="25"/>
      <c r="BH100" s="25"/>
      <c r="BI100" s="25"/>
      <c r="BJ100" s="25"/>
      <c r="BK100" s="25"/>
      <c r="BL100" s="25"/>
    </row>
    <row r="101" spans="1:64" s="23" customFormat="1" ht="15" customHeight="1">
      <c r="A101" s="25"/>
      <c r="B101" s="214">
        <v>4</v>
      </c>
      <c r="C101" s="215"/>
      <c r="D101" s="431"/>
      <c r="E101" s="431"/>
      <c r="F101" s="431"/>
      <c r="G101" s="431"/>
      <c r="H101" s="431"/>
      <c r="I101" s="431"/>
      <c r="J101" s="431"/>
      <c r="K101" s="431"/>
      <c r="L101" s="431"/>
      <c r="M101" s="391"/>
      <c r="N101" s="392"/>
      <c r="O101" s="392"/>
      <c r="P101" s="392"/>
      <c r="Q101" s="392"/>
      <c r="R101" s="392"/>
      <c r="S101" s="392"/>
      <c r="T101" s="393"/>
      <c r="U101" s="391"/>
      <c r="V101" s="392"/>
      <c r="W101" s="392"/>
      <c r="X101" s="392"/>
      <c r="Y101" s="392"/>
      <c r="Z101" s="392"/>
      <c r="AA101" s="392"/>
      <c r="AB101" s="393"/>
      <c r="AC101" s="246" t="str">
        <f t="shared" si="17"/>
        <v/>
      </c>
      <c r="AD101" s="247"/>
      <c r="AE101" s="247"/>
      <c r="AF101" s="247"/>
      <c r="AG101" s="248"/>
      <c r="AH101" s="397"/>
      <c r="AI101" s="397"/>
      <c r="AJ101" s="397"/>
      <c r="AK101" s="397"/>
      <c r="AL101" s="397"/>
      <c r="AM101" s="235" t="str">
        <f t="shared" si="18"/>
        <v/>
      </c>
      <c r="AN101" s="236"/>
      <c r="AO101" s="236"/>
      <c r="AP101" s="236"/>
      <c r="AQ101" s="237"/>
      <c r="AR101" s="235" t="str">
        <f t="shared" si="19"/>
        <v/>
      </c>
      <c r="AS101" s="236"/>
      <c r="AT101" s="236"/>
      <c r="AU101" s="236"/>
      <c r="AV101" s="237"/>
      <c r="AW101" s="128"/>
      <c r="AX101" s="129"/>
      <c r="AY101" s="129"/>
      <c r="AZ101" s="129"/>
      <c r="BA101" s="130"/>
      <c r="BB101" s="128"/>
      <c r="BC101" s="129"/>
      <c r="BD101" s="129"/>
      <c r="BE101" s="129"/>
      <c r="BF101" s="130"/>
      <c r="BG101" s="25"/>
      <c r="BH101" s="25"/>
      <c r="BI101" s="25"/>
      <c r="BJ101" s="25"/>
      <c r="BK101" s="25"/>
      <c r="BL101" s="25"/>
    </row>
    <row r="102" spans="1:64" s="23" customFormat="1" ht="15" customHeight="1">
      <c r="A102" s="25"/>
      <c r="B102" s="214">
        <v>5</v>
      </c>
      <c r="C102" s="215"/>
      <c r="D102" s="431"/>
      <c r="E102" s="431"/>
      <c r="F102" s="431"/>
      <c r="G102" s="431"/>
      <c r="H102" s="431"/>
      <c r="I102" s="431"/>
      <c r="J102" s="431"/>
      <c r="K102" s="431"/>
      <c r="L102" s="431"/>
      <c r="M102" s="391"/>
      <c r="N102" s="392"/>
      <c r="O102" s="392"/>
      <c r="P102" s="392"/>
      <c r="Q102" s="392"/>
      <c r="R102" s="392"/>
      <c r="S102" s="392"/>
      <c r="T102" s="393"/>
      <c r="U102" s="391"/>
      <c r="V102" s="392"/>
      <c r="W102" s="392"/>
      <c r="X102" s="392"/>
      <c r="Y102" s="392"/>
      <c r="Z102" s="392"/>
      <c r="AA102" s="392"/>
      <c r="AB102" s="393"/>
      <c r="AC102" s="246" t="str">
        <f t="shared" si="17"/>
        <v/>
      </c>
      <c r="AD102" s="247"/>
      <c r="AE102" s="247"/>
      <c r="AF102" s="247"/>
      <c r="AG102" s="248"/>
      <c r="AH102" s="397"/>
      <c r="AI102" s="397"/>
      <c r="AJ102" s="397"/>
      <c r="AK102" s="397"/>
      <c r="AL102" s="397"/>
      <c r="AM102" s="235" t="str">
        <f t="shared" si="18"/>
        <v/>
      </c>
      <c r="AN102" s="236"/>
      <c r="AO102" s="236"/>
      <c r="AP102" s="236"/>
      <c r="AQ102" s="237"/>
      <c r="AR102" s="235" t="str">
        <f t="shared" si="19"/>
        <v/>
      </c>
      <c r="AS102" s="236"/>
      <c r="AT102" s="236"/>
      <c r="AU102" s="236"/>
      <c r="AV102" s="237"/>
      <c r="AW102" s="128"/>
      <c r="AX102" s="129"/>
      <c r="AY102" s="129"/>
      <c r="AZ102" s="129"/>
      <c r="BA102" s="130"/>
      <c r="BB102" s="128"/>
      <c r="BC102" s="129"/>
      <c r="BD102" s="129"/>
      <c r="BE102" s="129"/>
      <c r="BF102" s="130"/>
      <c r="BG102" s="25"/>
      <c r="BH102" s="25"/>
      <c r="BI102" s="25"/>
      <c r="BJ102" s="25"/>
      <c r="BK102" s="25"/>
      <c r="BL102" s="25"/>
    </row>
    <row r="103" spans="1:64" s="23" customFormat="1" ht="15" customHeight="1">
      <c r="A103" s="25"/>
      <c r="B103" s="214">
        <v>6</v>
      </c>
      <c r="C103" s="215"/>
      <c r="D103" s="431"/>
      <c r="E103" s="431"/>
      <c r="F103" s="431"/>
      <c r="G103" s="431"/>
      <c r="H103" s="431"/>
      <c r="I103" s="431"/>
      <c r="J103" s="431"/>
      <c r="K103" s="431"/>
      <c r="L103" s="431"/>
      <c r="M103" s="391"/>
      <c r="N103" s="392"/>
      <c r="O103" s="392"/>
      <c r="P103" s="392"/>
      <c r="Q103" s="392"/>
      <c r="R103" s="392"/>
      <c r="S103" s="392"/>
      <c r="T103" s="393"/>
      <c r="U103" s="391"/>
      <c r="V103" s="392"/>
      <c r="W103" s="392"/>
      <c r="X103" s="392"/>
      <c r="Y103" s="392"/>
      <c r="Z103" s="392"/>
      <c r="AA103" s="392"/>
      <c r="AB103" s="393"/>
      <c r="AC103" s="246" t="str">
        <f t="shared" si="17"/>
        <v/>
      </c>
      <c r="AD103" s="247"/>
      <c r="AE103" s="247"/>
      <c r="AF103" s="247"/>
      <c r="AG103" s="248"/>
      <c r="AH103" s="397"/>
      <c r="AI103" s="397"/>
      <c r="AJ103" s="397"/>
      <c r="AK103" s="397"/>
      <c r="AL103" s="397"/>
      <c r="AM103" s="235" t="str">
        <f t="shared" si="18"/>
        <v/>
      </c>
      <c r="AN103" s="236"/>
      <c r="AO103" s="236"/>
      <c r="AP103" s="236"/>
      <c r="AQ103" s="237"/>
      <c r="AR103" s="235" t="str">
        <f t="shared" si="19"/>
        <v/>
      </c>
      <c r="AS103" s="236"/>
      <c r="AT103" s="236"/>
      <c r="AU103" s="236"/>
      <c r="AV103" s="237"/>
      <c r="AW103" s="128"/>
      <c r="AX103" s="129"/>
      <c r="AY103" s="129"/>
      <c r="AZ103" s="129"/>
      <c r="BA103" s="130"/>
      <c r="BB103" s="128"/>
      <c r="BC103" s="129"/>
      <c r="BD103" s="129"/>
      <c r="BE103" s="129"/>
      <c r="BF103" s="130"/>
      <c r="BG103" s="25"/>
      <c r="BH103" s="25"/>
      <c r="BI103" s="25"/>
      <c r="BJ103" s="25"/>
      <c r="BK103" s="25"/>
      <c r="BL103" s="25"/>
    </row>
    <row r="104" spans="1:64" s="23" customFormat="1" ht="15" customHeight="1">
      <c r="A104" s="25"/>
      <c r="B104" s="214">
        <v>7</v>
      </c>
      <c r="C104" s="215"/>
      <c r="D104" s="431"/>
      <c r="E104" s="431"/>
      <c r="F104" s="431"/>
      <c r="G104" s="431"/>
      <c r="H104" s="431"/>
      <c r="I104" s="431"/>
      <c r="J104" s="431"/>
      <c r="K104" s="431"/>
      <c r="L104" s="431"/>
      <c r="M104" s="391"/>
      <c r="N104" s="392"/>
      <c r="O104" s="392"/>
      <c r="P104" s="392"/>
      <c r="Q104" s="392"/>
      <c r="R104" s="392"/>
      <c r="S104" s="392"/>
      <c r="T104" s="393"/>
      <c r="U104" s="391"/>
      <c r="V104" s="392"/>
      <c r="W104" s="392"/>
      <c r="X104" s="392"/>
      <c r="Y104" s="392"/>
      <c r="Z104" s="392"/>
      <c r="AA104" s="392"/>
      <c r="AB104" s="393"/>
      <c r="AC104" s="246" t="str">
        <f t="shared" si="17"/>
        <v/>
      </c>
      <c r="AD104" s="247"/>
      <c r="AE104" s="247"/>
      <c r="AF104" s="247"/>
      <c r="AG104" s="248"/>
      <c r="AH104" s="397"/>
      <c r="AI104" s="397"/>
      <c r="AJ104" s="397"/>
      <c r="AK104" s="397"/>
      <c r="AL104" s="397"/>
      <c r="AM104" s="235" t="str">
        <f t="shared" si="18"/>
        <v/>
      </c>
      <c r="AN104" s="236"/>
      <c r="AO104" s="236"/>
      <c r="AP104" s="236"/>
      <c r="AQ104" s="237"/>
      <c r="AR104" s="235" t="str">
        <f t="shared" si="19"/>
        <v/>
      </c>
      <c r="AS104" s="236"/>
      <c r="AT104" s="236"/>
      <c r="AU104" s="236"/>
      <c r="AV104" s="237"/>
      <c r="AW104" s="128"/>
      <c r="AX104" s="129"/>
      <c r="AY104" s="129"/>
      <c r="AZ104" s="129"/>
      <c r="BA104" s="130"/>
      <c r="BB104" s="128"/>
      <c r="BC104" s="129"/>
      <c r="BD104" s="129"/>
      <c r="BE104" s="129"/>
      <c r="BF104" s="130"/>
      <c r="BG104" s="25"/>
      <c r="BH104" s="25"/>
      <c r="BI104" s="25"/>
      <c r="BJ104" s="25"/>
      <c r="BK104" s="25"/>
      <c r="BL104" s="25"/>
    </row>
    <row r="105" spans="1:64" s="23" customFormat="1" ht="15" customHeight="1">
      <c r="A105" s="25"/>
      <c r="B105" s="214">
        <v>8</v>
      </c>
      <c r="C105" s="215"/>
      <c r="D105" s="431"/>
      <c r="E105" s="431"/>
      <c r="F105" s="431"/>
      <c r="G105" s="431"/>
      <c r="H105" s="431"/>
      <c r="I105" s="431"/>
      <c r="J105" s="431"/>
      <c r="K105" s="431"/>
      <c r="L105" s="431"/>
      <c r="M105" s="391"/>
      <c r="N105" s="392"/>
      <c r="O105" s="392"/>
      <c r="P105" s="392"/>
      <c r="Q105" s="392"/>
      <c r="R105" s="392"/>
      <c r="S105" s="392"/>
      <c r="T105" s="393"/>
      <c r="U105" s="391"/>
      <c r="V105" s="392"/>
      <c r="W105" s="392"/>
      <c r="X105" s="392"/>
      <c r="Y105" s="392"/>
      <c r="Z105" s="392"/>
      <c r="AA105" s="392"/>
      <c r="AB105" s="393"/>
      <c r="AC105" s="246" t="str">
        <f t="shared" si="17"/>
        <v/>
      </c>
      <c r="AD105" s="247"/>
      <c r="AE105" s="247"/>
      <c r="AF105" s="247"/>
      <c r="AG105" s="248"/>
      <c r="AH105" s="397"/>
      <c r="AI105" s="397"/>
      <c r="AJ105" s="397"/>
      <c r="AK105" s="397"/>
      <c r="AL105" s="397"/>
      <c r="AM105" s="235" t="str">
        <f t="shared" si="18"/>
        <v/>
      </c>
      <c r="AN105" s="236"/>
      <c r="AO105" s="236"/>
      <c r="AP105" s="236"/>
      <c r="AQ105" s="237"/>
      <c r="AR105" s="235" t="str">
        <f t="shared" si="19"/>
        <v/>
      </c>
      <c r="AS105" s="236"/>
      <c r="AT105" s="236"/>
      <c r="AU105" s="236"/>
      <c r="AV105" s="237"/>
      <c r="AW105" s="128"/>
      <c r="AX105" s="129"/>
      <c r="AY105" s="129"/>
      <c r="AZ105" s="129"/>
      <c r="BA105" s="130"/>
      <c r="BB105" s="128"/>
      <c r="BC105" s="129"/>
      <c r="BD105" s="129"/>
      <c r="BE105" s="129"/>
      <c r="BF105" s="130"/>
      <c r="BG105" s="25"/>
      <c r="BH105" s="25"/>
      <c r="BI105" s="25"/>
      <c r="BJ105" s="25"/>
      <c r="BK105" s="25"/>
      <c r="BL105" s="25"/>
    </row>
    <row r="106" spans="1:64" s="23" customFormat="1" ht="15" customHeight="1">
      <c r="A106" s="25"/>
      <c r="B106" s="214">
        <v>9</v>
      </c>
      <c r="C106" s="215"/>
      <c r="D106" s="431"/>
      <c r="E106" s="431"/>
      <c r="F106" s="431"/>
      <c r="G106" s="431"/>
      <c r="H106" s="431"/>
      <c r="I106" s="431"/>
      <c r="J106" s="431"/>
      <c r="K106" s="431"/>
      <c r="L106" s="431"/>
      <c r="M106" s="391"/>
      <c r="N106" s="392"/>
      <c r="O106" s="392"/>
      <c r="P106" s="392"/>
      <c r="Q106" s="392"/>
      <c r="R106" s="392"/>
      <c r="S106" s="392"/>
      <c r="T106" s="393"/>
      <c r="U106" s="391"/>
      <c r="V106" s="392"/>
      <c r="W106" s="392"/>
      <c r="X106" s="392"/>
      <c r="Y106" s="392"/>
      <c r="Z106" s="392"/>
      <c r="AA106" s="392"/>
      <c r="AB106" s="393"/>
      <c r="AC106" s="246" t="str">
        <f t="shared" si="17"/>
        <v/>
      </c>
      <c r="AD106" s="247"/>
      <c r="AE106" s="247"/>
      <c r="AF106" s="247"/>
      <c r="AG106" s="248"/>
      <c r="AH106" s="397"/>
      <c r="AI106" s="397"/>
      <c r="AJ106" s="397"/>
      <c r="AK106" s="397"/>
      <c r="AL106" s="397"/>
      <c r="AM106" s="235" t="str">
        <f t="shared" si="18"/>
        <v/>
      </c>
      <c r="AN106" s="236"/>
      <c r="AO106" s="236"/>
      <c r="AP106" s="236"/>
      <c r="AQ106" s="237"/>
      <c r="AR106" s="235" t="str">
        <f t="shared" si="19"/>
        <v/>
      </c>
      <c r="AS106" s="236"/>
      <c r="AT106" s="236"/>
      <c r="AU106" s="236"/>
      <c r="AV106" s="237"/>
      <c r="AW106" s="128"/>
      <c r="AX106" s="129"/>
      <c r="AY106" s="129"/>
      <c r="AZ106" s="129"/>
      <c r="BA106" s="130"/>
      <c r="BB106" s="128"/>
      <c r="BC106" s="129"/>
      <c r="BD106" s="129"/>
      <c r="BE106" s="129"/>
      <c r="BF106" s="130"/>
      <c r="BG106" s="25"/>
      <c r="BH106" s="25"/>
      <c r="BI106" s="25"/>
      <c r="BJ106" s="25"/>
      <c r="BK106" s="25"/>
      <c r="BL106" s="25"/>
    </row>
    <row r="107" spans="1:64" s="23" customFormat="1" ht="15" customHeight="1">
      <c r="A107" s="25"/>
      <c r="B107" s="214">
        <v>10</v>
      </c>
      <c r="C107" s="215"/>
      <c r="D107" s="431"/>
      <c r="E107" s="431"/>
      <c r="F107" s="431"/>
      <c r="G107" s="431"/>
      <c r="H107" s="431"/>
      <c r="I107" s="431"/>
      <c r="J107" s="431"/>
      <c r="K107" s="431"/>
      <c r="L107" s="431"/>
      <c r="M107" s="391"/>
      <c r="N107" s="392"/>
      <c r="O107" s="392"/>
      <c r="P107" s="392"/>
      <c r="Q107" s="392"/>
      <c r="R107" s="392"/>
      <c r="S107" s="392"/>
      <c r="T107" s="393"/>
      <c r="U107" s="391"/>
      <c r="V107" s="392"/>
      <c r="W107" s="392"/>
      <c r="X107" s="392"/>
      <c r="Y107" s="392"/>
      <c r="Z107" s="392"/>
      <c r="AA107" s="392"/>
      <c r="AB107" s="393"/>
      <c r="AC107" s="246" t="str">
        <f t="shared" si="17"/>
        <v/>
      </c>
      <c r="AD107" s="247"/>
      <c r="AE107" s="247"/>
      <c r="AF107" s="247"/>
      <c r="AG107" s="248"/>
      <c r="AH107" s="397"/>
      <c r="AI107" s="397"/>
      <c r="AJ107" s="397"/>
      <c r="AK107" s="397"/>
      <c r="AL107" s="397"/>
      <c r="AM107" s="235" t="str">
        <f t="shared" si="18"/>
        <v/>
      </c>
      <c r="AN107" s="236"/>
      <c r="AO107" s="236"/>
      <c r="AP107" s="236"/>
      <c r="AQ107" s="237"/>
      <c r="AR107" s="235" t="str">
        <f t="shared" si="19"/>
        <v/>
      </c>
      <c r="AS107" s="236"/>
      <c r="AT107" s="236"/>
      <c r="AU107" s="236"/>
      <c r="AV107" s="237"/>
      <c r="AW107" s="128"/>
      <c r="AX107" s="129"/>
      <c r="AY107" s="129"/>
      <c r="AZ107" s="129"/>
      <c r="BA107" s="130"/>
      <c r="BB107" s="128"/>
      <c r="BC107" s="129"/>
      <c r="BD107" s="129"/>
      <c r="BE107" s="129"/>
      <c r="BF107" s="130"/>
      <c r="BG107" s="25"/>
      <c r="BH107" s="25"/>
      <c r="BI107" s="25"/>
      <c r="BJ107" s="25"/>
      <c r="BK107" s="25"/>
      <c r="BL107" s="25"/>
    </row>
    <row r="108" spans="1:64" s="23" customFormat="1" ht="1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row>
    <row r="109" spans="1:64">
      <c r="B109" s="1"/>
      <c r="C109" s="241" t="s">
        <v>125</v>
      </c>
      <c r="D109" s="222"/>
      <c r="E109" s="222"/>
      <c r="F109" s="222"/>
      <c r="G109" s="222"/>
      <c r="H109" s="222"/>
      <c r="I109" s="222"/>
      <c r="J109" s="222"/>
      <c r="K109" s="222"/>
      <c r="L109" s="222"/>
      <c r="M109" s="222"/>
      <c r="N109" s="222"/>
      <c r="O109" s="222"/>
      <c r="P109" s="222"/>
      <c r="Q109" s="30"/>
      <c r="R109" s="30"/>
      <c r="S109" s="30"/>
      <c r="T109" s="30"/>
      <c r="U109" s="31"/>
      <c r="V109" s="31"/>
      <c r="W109" s="31"/>
      <c r="X109" s="31"/>
      <c r="Y109" s="31"/>
      <c r="AN109" s="3"/>
      <c r="AO109" s="3"/>
      <c r="AP109" s="3"/>
      <c r="AQ109" s="3"/>
      <c r="AR109" s="3"/>
      <c r="AS109" s="3"/>
      <c r="AT109" s="32"/>
      <c r="AU109" s="33"/>
      <c r="AV109" s="33"/>
      <c r="AW109" s="33"/>
      <c r="AX109" s="34"/>
      <c r="AY109" s="34"/>
      <c r="AZ109" s="34"/>
      <c r="BA109" s="34"/>
      <c r="BB109" s="34"/>
      <c r="BC109" s="34"/>
    </row>
    <row r="110" spans="1:64">
      <c r="B110" s="104"/>
      <c r="C110" s="104"/>
      <c r="D110" s="104" t="s">
        <v>126</v>
      </c>
      <c r="E110" s="104"/>
      <c r="F110" s="104"/>
      <c r="G110" s="104"/>
      <c r="H110" s="104"/>
      <c r="I110" s="104" t="s">
        <v>127</v>
      </c>
      <c r="J110" s="104"/>
      <c r="K110" s="104"/>
      <c r="L110" s="104"/>
      <c r="M110" s="104" t="s">
        <v>128</v>
      </c>
      <c r="N110" s="104"/>
      <c r="O110" s="104"/>
      <c r="P110" s="104"/>
      <c r="Q110" s="104"/>
      <c r="R110" s="104"/>
      <c r="S110" s="104"/>
      <c r="T110" s="104"/>
      <c r="U110" s="242" t="s">
        <v>129</v>
      </c>
      <c r="V110" s="242"/>
      <c r="W110" s="242"/>
      <c r="X110" s="242"/>
      <c r="Y110" s="242"/>
      <c r="Z110" s="104" t="s">
        <v>112</v>
      </c>
      <c r="AA110" s="104"/>
      <c r="AB110" s="104"/>
      <c r="AC110" s="104"/>
      <c r="AD110" s="104"/>
      <c r="AE110" s="104" t="s">
        <v>113</v>
      </c>
      <c r="AF110" s="104"/>
      <c r="AG110" s="104"/>
      <c r="AH110" s="104"/>
      <c r="AI110" s="104"/>
      <c r="AJ110" s="104" t="s">
        <v>130</v>
      </c>
      <c r="AK110" s="104"/>
      <c r="AL110" s="104"/>
      <c r="AM110" s="104"/>
      <c r="AN110" s="104"/>
      <c r="AO110" s="104"/>
      <c r="AP110" s="104"/>
      <c r="AQ110" s="104"/>
      <c r="AW110" s="234"/>
      <c r="AX110" s="234"/>
      <c r="AY110" s="34"/>
      <c r="AZ110" s="34"/>
      <c r="BA110" s="34"/>
      <c r="BB110" s="34"/>
      <c r="BC110" s="34"/>
    </row>
    <row r="111" spans="1:64">
      <c r="B111" s="231">
        <v>1</v>
      </c>
      <c r="C111" s="231"/>
      <c r="D111" s="359"/>
      <c r="E111" s="359"/>
      <c r="F111" s="359"/>
      <c r="G111" s="359"/>
      <c r="H111" s="359"/>
      <c r="I111" s="359"/>
      <c r="J111" s="359"/>
      <c r="K111" s="359"/>
      <c r="L111" s="359"/>
      <c r="M111" s="395"/>
      <c r="N111" s="395"/>
      <c r="O111" s="395"/>
      <c r="P111" s="395"/>
      <c r="Q111" s="395"/>
      <c r="R111" s="395"/>
      <c r="S111" s="395"/>
      <c r="T111" s="395"/>
      <c r="U111" s="397"/>
      <c r="V111" s="397"/>
      <c r="W111" s="397"/>
      <c r="X111" s="397"/>
      <c r="Y111" s="397"/>
      <c r="Z111" s="230" t="str">
        <f>IF(D111="","",U111*0.1)</f>
        <v/>
      </c>
      <c r="AA111" s="230"/>
      <c r="AB111" s="230"/>
      <c r="AC111" s="230"/>
      <c r="AD111" s="230"/>
      <c r="AE111" s="230" t="str">
        <f>IF(U111="","",SUM(U111:AD111))</f>
        <v/>
      </c>
      <c r="AF111" s="230"/>
      <c r="AG111" s="230"/>
      <c r="AH111" s="230"/>
      <c r="AI111" s="230"/>
      <c r="AJ111" s="359"/>
      <c r="AK111" s="359"/>
      <c r="AL111" s="359"/>
      <c r="AM111" s="359"/>
      <c r="AN111" s="359"/>
      <c r="AO111" s="359"/>
      <c r="AP111" s="359"/>
      <c r="AQ111" s="359"/>
      <c r="AR111" s="34"/>
      <c r="AS111" s="34"/>
      <c r="AW111" s="227"/>
      <c r="AX111" s="227"/>
      <c r="AY111" s="34"/>
      <c r="AZ111" s="34"/>
      <c r="BA111" s="34"/>
      <c r="BB111" s="34"/>
      <c r="BC111" s="34"/>
    </row>
    <row r="112" spans="1:64">
      <c r="B112" s="231">
        <v>2</v>
      </c>
      <c r="C112" s="231"/>
      <c r="D112" s="359"/>
      <c r="E112" s="359"/>
      <c r="F112" s="359"/>
      <c r="G112" s="359"/>
      <c r="H112" s="359"/>
      <c r="I112" s="359"/>
      <c r="J112" s="359"/>
      <c r="K112" s="359"/>
      <c r="L112" s="359"/>
      <c r="M112" s="395"/>
      <c r="N112" s="395"/>
      <c r="O112" s="395"/>
      <c r="P112" s="395"/>
      <c r="Q112" s="395"/>
      <c r="R112" s="395"/>
      <c r="S112" s="395"/>
      <c r="T112" s="395"/>
      <c r="U112" s="397"/>
      <c r="V112" s="397"/>
      <c r="W112" s="397"/>
      <c r="X112" s="397"/>
      <c r="Y112" s="397"/>
      <c r="Z112" s="230" t="str">
        <f t="shared" ref="Z112:Z120" si="20">IF(D112="","",U112*0.1)</f>
        <v/>
      </c>
      <c r="AA112" s="230"/>
      <c r="AB112" s="230"/>
      <c r="AC112" s="230"/>
      <c r="AD112" s="230"/>
      <c r="AE112" s="230" t="str">
        <f t="shared" ref="AE112:AE120" si="21">IF(U112="","",SUM(U112:AD112))</f>
        <v/>
      </c>
      <c r="AF112" s="230"/>
      <c r="AG112" s="230"/>
      <c r="AH112" s="230"/>
      <c r="AI112" s="230"/>
      <c r="AJ112" s="359"/>
      <c r="AK112" s="359"/>
      <c r="AL112" s="359"/>
      <c r="AM112" s="359"/>
      <c r="AN112" s="359"/>
      <c r="AO112" s="359"/>
      <c r="AP112" s="359"/>
      <c r="AQ112" s="359"/>
      <c r="AR112" s="34"/>
      <c r="AS112" s="34"/>
      <c r="AW112" s="227"/>
      <c r="AX112" s="227"/>
      <c r="AY112" s="34"/>
      <c r="AZ112" s="34"/>
      <c r="BA112" s="34"/>
      <c r="BB112" s="34"/>
      <c r="BC112" s="34"/>
    </row>
    <row r="113" spans="1:57">
      <c r="B113" s="231">
        <v>3</v>
      </c>
      <c r="C113" s="231"/>
      <c r="D113" s="359"/>
      <c r="E113" s="359"/>
      <c r="F113" s="359"/>
      <c r="G113" s="359"/>
      <c r="H113" s="359"/>
      <c r="I113" s="359"/>
      <c r="J113" s="359"/>
      <c r="K113" s="359"/>
      <c r="L113" s="359"/>
      <c r="M113" s="395"/>
      <c r="N113" s="395"/>
      <c r="O113" s="395"/>
      <c r="P113" s="395"/>
      <c r="Q113" s="395"/>
      <c r="R113" s="395"/>
      <c r="S113" s="395"/>
      <c r="T113" s="395"/>
      <c r="U113" s="397"/>
      <c r="V113" s="397"/>
      <c r="W113" s="397"/>
      <c r="X113" s="397"/>
      <c r="Y113" s="397"/>
      <c r="Z113" s="230" t="str">
        <f t="shared" si="20"/>
        <v/>
      </c>
      <c r="AA113" s="230"/>
      <c r="AB113" s="230"/>
      <c r="AC113" s="230"/>
      <c r="AD113" s="230"/>
      <c r="AE113" s="230" t="str">
        <f t="shared" si="21"/>
        <v/>
      </c>
      <c r="AF113" s="230"/>
      <c r="AG113" s="230"/>
      <c r="AH113" s="230"/>
      <c r="AI113" s="230"/>
      <c r="AJ113" s="359"/>
      <c r="AK113" s="359"/>
      <c r="AL113" s="359"/>
      <c r="AM113" s="359"/>
      <c r="AN113" s="359"/>
      <c r="AO113" s="359"/>
      <c r="AP113" s="359"/>
      <c r="AQ113" s="359"/>
      <c r="AR113" s="34"/>
      <c r="AS113" s="34"/>
      <c r="AW113" s="227"/>
      <c r="AX113" s="227"/>
      <c r="AY113" s="34"/>
      <c r="AZ113" s="34"/>
      <c r="BA113" s="34"/>
      <c r="BB113" s="34"/>
      <c r="BC113" s="34"/>
    </row>
    <row r="114" spans="1:57">
      <c r="B114" s="231">
        <v>4</v>
      </c>
      <c r="C114" s="231"/>
      <c r="D114" s="359"/>
      <c r="E114" s="359"/>
      <c r="F114" s="359"/>
      <c r="G114" s="359"/>
      <c r="H114" s="359"/>
      <c r="I114" s="359"/>
      <c r="J114" s="359"/>
      <c r="K114" s="359"/>
      <c r="L114" s="359"/>
      <c r="M114" s="395"/>
      <c r="N114" s="395"/>
      <c r="O114" s="395"/>
      <c r="P114" s="395"/>
      <c r="Q114" s="395"/>
      <c r="R114" s="395"/>
      <c r="S114" s="395"/>
      <c r="T114" s="395"/>
      <c r="U114" s="397"/>
      <c r="V114" s="397"/>
      <c r="W114" s="397"/>
      <c r="X114" s="397"/>
      <c r="Y114" s="397"/>
      <c r="Z114" s="230" t="str">
        <f t="shared" si="20"/>
        <v/>
      </c>
      <c r="AA114" s="230"/>
      <c r="AB114" s="230"/>
      <c r="AC114" s="230"/>
      <c r="AD114" s="230"/>
      <c r="AE114" s="230" t="str">
        <f t="shared" si="21"/>
        <v/>
      </c>
      <c r="AF114" s="230"/>
      <c r="AG114" s="230"/>
      <c r="AH114" s="230"/>
      <c r="AI114" s="230"/>
      <c r="AJ114" s="359"/>
      <c r="AK114" s="359"/>
      <c r="AL114" s="359"/>
      <c r="AM114" s="359"/>
      <c r="AN114" s="359"/>
      <c r="AO114" s="359"/>
      <c r="AP114" s="359"/>
      <c r="AQ114" s="359"/>
      <c r="AR114" s="34"/>
      <c r="AS114" s="34"/>
      <c r="AW114" s="234"/>
      <c r="AX114" s="234"/>
      <c r="AY114" s="34"/>
      <c r="AZ114" s="34"/>
      <c r="BA114" s="34"/>
      <c r="BB114" s="34"/>
      <c r="BC114" s="34"/>
    </row>
    <row r="115" spans="1:57">
      <c r="B115" s="231">
        <v>5</v>
      </c>
      <c r="C115" s="231"/>
      <c r="D115" s="359"/>
      <c r="E115" s="359"/>
      <c r="F115" s="359"/>
      <c r="G115" s="359"/>
      <c r="H115" s="359"/>
      <c r="I115" s="359"/>
      <c r="J115" s="359"/>
      <c r="K115" s="359"/>
      <c r="L115" s="359"/>
      <c r="M115" s="395"/>
      <c r="N115" s="395"/>
      <c r="O115" s="395"/>
      <c r="P115" s="395"/>
      <c r="Q115" s="395"/>
      <c r="R115" s="395"/>
      <c r="S115" s="395"/>
      <c r="T115" s="395"/>
      <c r="U115" s="397"/>
      <c r="V115" s="397"/>
      <c r="W115" s="397"/>
      <c r="X115" s="397"/>
      <c r="Y115" s="397"/>
      <c r="Z115" s="230" t="str">
        <f t="shared" si="20"/>
        <v/>
      </c>
      <c r="AA115" s="230"/>
      <c r="AB115" s="230"/>
      <c r="AC115" s="230"/>
      <c r="AD115" s="230"/>
      <c r="AE115" s="230" t="str">
        <f t="shared" si="21"/>
        <v/>
      </c>
      <c r="AF115" s="230"/>
      <c r="AG115" s="230"/>
      <c r="AH115" s="230"/>
      <c r="AI115" s="230"/>
      <c r="AJ115" s="359"/>
      <c r="AK115" s="359"/>
      <c r="AL115" s="359"/>
      <c r="AM115" s="359"/>
      <c r="AN115" s="359"/>
      <c r="AO115" s="359"/>
      <c r="AP115" s="359"/>
      <c r="AQ115" s="359"/>
      <c r="AR115" s="34"/>
      <c r="AS115" s="34"/>
      <c r="AW115" s="227"/>
      <c r="AX115" s="227"/>
      <c r="AY115" s="34"/>
      <c r="AZ115" s="34"/>
      <c r="BA115" s="34"/>
      <c r="BB115" s="34"/>
      <c r="BC115" s="34"/>
    </row>
    <row r="116" spans="1:57">
      <c r="B116" s="231">
        <v>6</v>
      </c>
      <c r="C116" s="231"/>
      <c r="D116" s="359"/>
      <c r="E116" s="359"/>
      <c r="F116" s="359"/>
      <c r="G116" s="359"/>
      <c r="H116" s="359"/>
      <c r="I116" s="359"/>
      <c r="J116" s="359"/>
      <c r="K116" s="359"/>
      <c r="L116" s="359"/>
      <c r="M116" s="395"/>
      <c r="N116" s="395"/>
      <c r="O116" s="395"/>
      <c r="P116" s="395"/>
      <c r="Q116" s="395"/>
      <c r="R116" s="395"/>
      <c r="S116" s="395"/>
      <c r="T116" s="395"/>
      <c r="U116" s="397"/>
      <c r="V116" s="397"/>
      <c r="W116" s="397"/>
      <c r="X116" s="397"/>
      <c r="Y116" s="397"/>
      <c r="Z116" s="230" t="str">
        <f t="shared" si="20"/>
        <v/>
      </c>
      <c r="AA116" s="230"/>
      <c r="AB116" s="230"/>
      <c r="AC116" s="230"/>
      <c r="AD116" s="230"/>
      <c r="AE116" s="230" t="str">
        <f t="shared" si="21"/>
        <v/>
      </c>
      <c r="AF116" s="230"/>
      <c r="AG116" s="230"/>
      <c r="AH116" s="230"/>
      <c r="AI116" s="230"/>
      <c r="AJ116" s="359"/>
      <c r="AK116" s="359"/>
      <c r="AL116" s="359"/>
      <c r="AM116" s="359"/>
      <c r="AN116" s="359"/>
      <c r="AO116" s="359"/>
      <c r="AP116" s="359"/>
      <c r="AQ116" s="359"/>
      <c r="AR116" s="34"/>
      <c r="AS116" s="34"/>
      <c r="AW116" s="227"/>
      <c r="AX116" s="227"/>
      <c r="AY116" s="34"/>
      <c r="AZ116" s="34"/>
      <c r="BA116" s="34"/>
      <c r="BB116" s="34"/>
      <c r="BC116" s="34"/>
    </row>
    <row r="117" spans="1:57">
      <c r="B117" s="231">
        <v>7</v>
      </c>
      <c r="C117" s="231"/>
      <c r="D117" s="359"/>
      <c r="E117" s="359"/>
      <c r="F117" s="359"/>
      <c r="G117" s="359"/>
      <c r="H117" s="359"/>
      <c r="I117" s="359"/>
      <c r="J117" s="359"/>
      <c r="K117" s="359"/>
      <c r="L117" s="359"/>
      <c r="M117" s="395"/>
      <c r="N117" s="395"/>
      <c r="O117" s="395"/>
      <c r="P117" s="395"/>
      <c r="Q117" s="395"/>
      <c r="R117" s="395"/>
      <c r="S117" s="395"/>
      <c r="T117" s="395"/>
      <c r="U117" s="397"/>
      <c r="V117" s="397"/>
      <c r="W117" s="397"/>
      <c r="X117" s="397"/>
      <c r="Y117" s="397"/>
      <c r="Z117" s="230" t="str">
        <f t="shared" si="20"/>
        <v/>
      </c>
      <c r="AA117" s="230"/>
      <c r="AB117" s="230"/>
      <c r="AC117" s="230"/>
      <c r="AD117" s="230"/>
      <c r="AE117" s="230" t="str">
        <f t="shared" si="21"/>
        <v/>
      </c>
      <c r="AF117" s="230"/>
      <c r="AG117" s="230"/>
      <c r="AH117" s="230"/>
      <c r="AI117" s="230"/>
      <c r="AJ117" s="359"/>
      <c r="AK117" s="359"/>
      <c r="AL117" s="359"/>
      <c r="AM117" s="359"/>
      <c r="AN117" s="359"/>
      <c r="AO117" s="359"/>
      <c r="AP117" s="359"/>
      <c r="AQ117" s="359"/>
      <c r="AR117" s="34"/>
      <c r="AS117" s="34"/>
      <c r="AW117" s="227"/>
      <c r="AX117" s="227"/>
      <c r="AY117" s="34"/>
      <c r="AZ117" s="34"/>
      <c r="BA117" s="34"/>
      <c r="BB117" s="34"/>
      <c r="BC117" s="34"/>
    </row>
    <row r="118" spans="1:57">
      <c r="B118" s="231">
        <v>8</v>
      </c>
      <c r="C118" s="231"/>
      <c r="D118" s="359"/>
      <c r="E118" s="359"/>
      <c r="F118" s="359"/>
      <c r="G118" s="359"/>
      <c r="H118" s="359"/>
      <c r="I118" s="359"/>
      <c r="J118" s="359"/>
      <c r="K118" s="359"/>
      <c r="L118" s="359"/>
      <c r="M118" s="395"/>
      <c r="N118" s="395"/>
      <c r="O118" s="395"/>
      <c r="P118" s="395"/>
      <c r="Q118" s="395"/>
      <c r="R118" s="395"/>
      <c r="S118" s="395"/>
      <c r="T118" s="395"/>
      <c r="U118" s="397"/>
      <c r="V118" s="397"/>
      <c r="W118" s="397"/>
      <c r="X118" s="397"/>
      <c r="Y118" s="397"/>
      <c r="Z118" s="230" t="str">
        <f t="shared" si="20"/>
        <v/>
      </c>
      <c r="AA118" s="230"/>
      <c r="AB118" s="230"/>
      <c r="AC118" s="230"/>
      <c r="AD118" s="230"/>
      <c r="AE118" s="230" t="str">
        <f t="shared" si="21"/>
        <v/>
      </c>
      <c r="AF118" s="230"/>
      <c r="AG118" s="230"/>
      <c r="AH118" s="230"/>
      <c r="AI118" s="230"/>
      <c r="AJ118" s="359"/>
      <c r="AK118" s="359"/>
      <c r="AL118" s="359"/>
      <c r="AM118" s="359"/>
      <c r="AN118" s="359"/>
      <c r="AO118" s="359"/>
      <c r="AP118" s="359"/>
      <c r="AQ118" s="359"/>
      <c r="AR118" s="34"/>
      <c r="AS118" s="34"/>
      <c r="AW118" s="227"/>
      <c r="AX118" s="227"/>
      <c r="AY118" s="34"/>
      <c r="AZ118" s="34"/>
      <c r="BA118" s="34"/>
      <c r="BB118" s="34"/>
      <c r="BC118" s="34"/>
    </row>
    <row r="119" spans="1:57">
      <c r="B119" s="231">
        <v>9</v>
      </c>
      <c r="C119" s="231"/>
      <c r="D119" s="359"/>
      <c r="E119" s="359"/>
      <c r="F119" s="359"/>
      <c r="G119" s="359"/>
      <c r="H119" s="359"/>
      <c r="I119" s="359"/>
      <c r="J119" s="359"/>
      <c r="K119" s="359"/>
      <c r="L119" s="359"/>
      <c r="M119" s="395"/>
      <c r="N119" s="395"/>
      <c r="O119" s="395"/>
      <c r="P119" s="395"/>
      <c r="Q119" s="395"/>
      <c r="R119" s="395"/>
      <c r="S119" s="395"/>
      <c r="T119" s="395"/>
      <c r="U119" s="397"/>
      <c r="V119" s="397"/>
      <c r="W119" s="397"/>
      <c r="X119" s="397"/>
      <c r="Y119" s="397"/>
      <c r="Z119" s="230" t="str">
        <f t="shared" si="20"/>
        <v/>
      </c>
      <c r="AA119" s="230"/>
      <c r="AB119" s="230"/>
      <c r="AC119" s="230"/>
      <c r="AD119" s="230"/>
      <c r="AE119" s="230" t="str">
        <f t="shared" si="21"/>
        <v/>
      </c>
      <c r="AF119" s="230"/>
      <c r="AG119" s="230"/>
      <c r="AH119" s="230"/>
      <c r="AI119" s="230"/>
      <c r="AJ119" s="359"/>
      <c r="AK119" s="359"/>
      <c r="AL119" s="359"/>
      <c r="AM119" s="359"/>
      <c r="AN119" s="359"/>
      <c r="AO119" s="359"/>
      <c r="AP119" s="359"/>
      <c r="AQ119" s="359"/>
      <c r="AR119" s="34"/>
      <c r="AS119" s="34"/>
      <c r="AW119" s="227"/>
      <c r="AX119" s="227"/>
      <c r="AY119" s="34"/>
      <c r="AZ119" s="34"/>
      <c r="BA119" s="34"/>
      <c r="BB119" s="34"/>
      <c r="BC119" s="34"/>
    </row>
    <row r="120" spans="1:57">
      <c r="B120" s="231">
        <v>10</v>
      </c>
      <c r="C120" s="231"/>
      <c r="D120" s="359"/>
      <c r="E120" s="359"/>
      <c r="F120" s="359"/>
      <c r="G120" s="359"/>
      <c r="H120" s="359"/>
      <c r="I120" s="359"/>
      <c r="J120" s="359"/>
      <c r="K120" s="359"/>
      <c r="L120" s="359"/>
      <c r="M120" s="395"/>
      <c r="N120" s="395"/>
      <c r="O120" s="395"/>
      <c r="P120" s="395"/>
      <c r="Q120" s="395"/>
      <c r="R120" s="395"/>
      <c r="S120" s="395"/>
      <c r="T120" s="395"/>
      <c r="U120" s="397"/>
      <c r="V120" s="397"/>
      <c r="W120" s="397"/>
      <c r="X120" s="397"/>
      <c r="Y120" s="397"/>
      <c r="Z120" s="230" t="str">
        <f t="shared" si="20"/>
        <v/>
      </c>
      <c r="AA120" s="230"/>
      <c r="AB120" s="230"/>
      <c r="AC120" s="230"/>
      <c r="AD120" s="230"/>
      <c r="AE120" s="230" t="str">
        <f t="shared" si="21"/>
        <v/>
      </c>
      <c r="AF120" s="230"/>
      <c r="AG120" s="230"/>
      <c r="AH120" s="230"/>
      <c r="AI120" s="230"/>
      <c r="AJ120" s="359"/>
      <c r="AK120" s="359"/>
      <c r="AL120" s="359"/>
      <c r="AM120" s="359"/>
      <c r="AN120" s="359"/>
      <c r="AO120" s="359"/>
      <c r="AP120" s="359"/>
      <c r="AQ120" s="359"/>
      <c r="AR120" s="34"/>
      <c r="AS120" s="34"/>
      <c r="AW120" s="227"/>
      <c r="AX120" s="227"/>
      <c r="AY120" s="34"/>
      <c r="AZ120" s="34"/>
      <c r="BA120" s="34"/>
      <c r="BB120" s="34"/>
      <c r="BC120" s="34"/>
    </row>
    <row r="121" spans="1:57" s="23" customFormat="1"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3" customFormat="1" ht="15" customHeight="1">
      <c r="A122" s="25"/>
      <c r="B122" s="35" t="s">
        <v>136</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row>
    <row r="123" spans="1:57" s="23" customFormat="1" ht="15" customHeight="1">
      <c r="A123" s="25"/>
      <c r="B123" s="104"/>
      <c r="C123" s="104"/>
      <c r="D123" s="104" t="s">
        <v>93</v>
      </c>
      <c r="E123" s="104"/>
      <c r="F123" s="104"/>
      <c r="G123" s="104"/>
      <c r="H123" s="104"/>
      <c r="I123" s="104"/>
      <c r="J123" s="104"/>
      <c r="K123" s="104"/>
      <c r="L123" s="104"/>
      <c r="M123" s="228" t="s">
        <v>137</v>
      </c>
      <c r="N123" s="228"/>
      <c r="O123" s="228"/>
      <c r="P123" s="228"/>
      <c r="Q123" s="228"/>
      <c r="R123" s="229" t="s">
        <v>138</v>
      </c>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5"/>
      <c r="AR123" s="25"/>
      <c r="AS123" s="25"/>
      <c r="AT123" s="25"/>
      <c r="AU123" s="25"/>
      <c r="AV123" s="25"/>
      <c r="AW123" s="25"/>
      <c r="AX123" s="25"/>
      <c r="AY123" s="25"/>
      <c r="AZ123" s="25"/>
      <c r="BA123" s="25"/>
      <c r="BB123" s="25"/>
      <c r="BC123" s="25"/>
      <c r="BD123" s="25"/>
    </row>
    <row r="124" spans="1:57" s="23" customFormat="1" ht="26.1" customHeight="1">
      <c r="A124" s="25"/>
      <c r="B124" s="214">
        <v>1</v>
      </c>
      <c r="C124" s="215"/>
      <c r="D124" s="225">
        <f>D98</f>
        <v>0</v>
      </c>
      <c r="E124" s="225"/>
      <c r="F124" s="225"/>
      <c r="G124" s="225"/>
      <c r="H124" s="225"/>
      <c r="I124" s="225"/>
      <c r="J124" s="225"/>
      <c r="K124" s="225"/>
      <c r="L124" s="225"/>
      <c r="M124" s="394"/>
      <c r="N124" s="394"/>
      <c r="O124" s="394"/>
      <c r="P124" s="394"/>
      <c r="Q124" s="394"/>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25"/>
      <c r="AR124" s="25"/>
      <c r="AS124" s="25"/>
      <c r="AT124" s="25"/>
      <c r="AU124" s="25"/>
      <c r="AV124" s="25"/>
      <c r="AW124" s="25"/>
      <c r="AX124" s="25"/>
      <c r="AY124" s="25"/>
      <c r="AZ124" s="25"/>
      <c r="BA124" s="25"/>
      <c r="BB124" s="25"/>
      <c r="BC124" s="25"/>
      <c r="BD124" s="25"/>
    </row>
    <row r="125" spans="1:57" s="23" customFormat="1" ht="26.1" customHeight="1">
      <c r="A125" s="25"/>
      <c r="B125" s="214">
        <v>2</v>
      </c>
      <c r="C125" s="215"/>
      <c r="D125" s="225">
        <f t="shared" ref="D125:D133" si="22">D99</f>
        <v>0</v>
      </c>
      <c r="E125" s="225"/>
      <c r="F125" s="225"/>
      <c r="G125" s="225"/>
      <c r="H125" s="225"/>
      <c r="I125" s="225"/>
      <c r="J125" s="225"/>
      <c r="K125" s="225"/>
      <c r="L125" s="225"/>
      <c r="M125" s="394"/>
      <c r="N125" s="394"/>
      <c r="O125" s="394"/>
      <c r="P125" s="394"/>
      <c r="Q125" s="394"/>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25"/>
      <c r="AR125" s="25"/>
      <c r="AS125" s="25"/>
      <c r="AT125" s="25"/>
      <c r="AU125" s="25"/>
      <c r="AV125" s="25"/>
      <c r="AW125" s="25"/>
      <c r="AX125" s="25"/>
      <c r="AY125" s="25"/>
      <c r="AZ125" s="25"/>
      <c r="BA125" s="25"/>
      <c r="BB125" s="25"/>
      <c r="BC125" s="25"/>
      <c r="BD125" s="25"/>
    </row>
    <row r="126" spans="1:57" s="23" customFormat="1" ht="26.1" customHeight="1">
      <c r="A126" s="25"/>
      <c r="B126" s="214">
        <v>3</v>
      </c>
      <c r="C126" s="215"/>
      <c r="D126" s="225">
        <f t="shared" si="22"/>
        <v>0</v>
      </c>
      <c r="E126" s="225"/>
      <c r="F126" s="225"/>
      <c r="G126" s="225"/>
      <c r="H126" s="225"/>
      <c r="I126" s="225"/>
      <c r="J126" s="225"/>
      <c r="K126" s="225"/>
      <c r="L126" s="225"/>
      <c r="M126" s="394"/>
      <c r="N126" s="394"/>
      <c r="O126" s="394"/>
      <c r="P126" s="394"/>
      <c r="Q126" s="394"/>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25"/>
      <c r="AR126" s="25"/>
      <c r="AS126" s="25"/>
      <c r="AT126" s="25"/>
      <c r="AU126" s="25"/>
      <c r="AV126" s="25"/>
      <c r="AW126" s="25"/>
      <c r="AX126" s="25"/>
      <c r="AY126" s="25"/>
      <c r="AZ126" s="25"/>
      <c r="BA126" s="25"/>
      <c r="BB126" s="25"/>
      <c r="BC126" s="25"/>
      <c r="BD126" s="25"/>
    </row>
    <row r="127" spans="1:57" s="23" customFormat="1" ht="26.1" customHeight="1">
      <c r="A127" s="25"/>
      <c r="B127" s="214">
        <v>4</v>
      </c>
      <c r="C127" s="215"/>
      <c r="D127" s="225">
        <f>D101</f>
        <v>0</v>
      </c>
      <c r="E127" s="225"/>
      <c r="F127" s="225"/>
      <c r="G127" s="225"/>
      <c r="H127" s="225"/>
      <c r="I127" s="225"/>
      <c r="J127" s="225"/>
      <c r="K127" s="225"/>
      <c r="L127" s="225"/>
      <c r="M127" s="394"/>
      <c r="N127" s="394"/>
      <c r="O127" s="394"/>
      <c r="P127" s="394"/>
      <c r="Q127" s="394"/>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25"/>
      <c r="AR127" s="25"/>
      <c r="AS127" s="25"/>
      <c r="AT127" s="25"/>
      <c r="AU127" s="25"/>
      <c r="AV127" s="25"/>
      <c r="AW127" s="25"/>
      <c r="AX127" s="25"/>
      <c r="AY127" s="25"/>
      <c r="AZ127" s="25"/>
      <c r="BA127" s="25"/>
      <c r="BB127" s="25"/>
      <c r="BC127" s="25"/>
      <c r="BD127" s="25"/>
    </row>
    <row r="128" spans="1:57" s="23" customFormat="1" ht="26.1" customHeight="1">
      <c r="A128" s="25"/>
      <c r="B128" s="214">
        <v>5</v>
      </c>
      <c r="C128" s="215"/>
      <c r="D128" s="216">
        <f t="shared" si="22"/>
        <v>0</v>
      </c>
      <c r="E128" s="217"/>
      <c r="F128" s="217"/>
      <c r="G128" s="217"/>
      <c r="H128" s="217"/>
      <c r="I128" s="217"/>
      <c r="J128" s="217"/>
      <c r="K128" s="217"/>
      <c r="L128" s="218"/>
      <c r="M128" s="394"/>
      <c r="N128" s="394"/>
      <c r="O128" s="394"/>
      <c r="P128" s="394"/>
      <c r="Q128" s="394"/>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25"/>
      <c r="AR128" s="25"/>
      <c r="AS128" s="25"/>
      <c r="AT128" s="25"/>
      <c r="AU128" s="25"/>
      <c r="AV128" s="25"/>
      <c r="AW128" s="25"/>
      <c r="AX128" s="25"/>
      <c r="AY128" s="25"/>
      <c r="AZ128" s="25"/>
      <c r="BA128" s="25"/>
      <c r="BB128" s="25"/>
      <c r="BC128" s="25"/>
      <c r="BD128" s="25"/>
    </row>
    <row r="129" spans="1:58" s="23" customFormat="1" ht="26.1" customHeight="1">
      <c r="A129" s="25"/>
      <c r="B129" s="214">
        <v>6</v>
      </c>
      <c r="C129" s="215"/>
      <c r="D129" s="216">
        <f t="shared" si="22"/>
        <v>0</v>
      </c>
      <c r="E129" s="217"/>
      <c r="F129" s="217"/>
      <c r="G129" s="217"/>
      <c r="H129" s="217"/>
      <c r="I129" s="217"/>
      <c r="J129" s="217"/>
      <c r="K129" s="217"/>
      <c r="L129" s="218"/>
      <c r="M129" s="394"/>
      <c r="N129" s="394"/>
      <c r="O129" s="394"/>
      <c r="P129" s="394"/>
      <c r="Q129" s="394"/>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25"/>
      <c r="AR129" s="25"/>
      <c r="AS129" s="25"/>
      <c r="AT129" s="25"/>
      <c r="AU129" s="25"/>
      <c r="AV129" s="25"/>
      <c r="AW129" s="25"/>
      <c r="AX129" s="25"/>
      <c r="AY129" s="25"/>
      <c r="AZ129" s="25"/>
      <c r="BA129" s="25"/>
      <c r="BB129" s="25"/>
      <c r="BC129" s="25"/>
      <c r="BD129" s="25"/>
    </row>
    <row r="130" spans="1:58" s="23" customFormat="1" ht="26.1" customHeight="1">
      <c r="A130" s="25"/>
      <c r="B130" s="214">
        <v>7</v>
      </c>
      <c r="C130" s="215"/>
      <c r="D130" s="216">
        <f t="shared" si="22"/>
        <v>0</v>
      </c>
      <c r="E130" s="217"/>
      <c r="F130" s="217"/>
      <c r="G130" s="217"/>
      <c r="H130" s="217"/>
      <c r="I130" s="217"/>
      <c r="J130" s="217"/>
      <c r="K130" s="217"/>
      <c r="L130" s="218"/>
      <c r="M130" s="394"/>
      <c r="N130" s="394"/>
      <c r="O130" s="394"/>
      <c r="P130" s="394"/>
      <c r="Q130" s="394"/>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25"/>
      <c r="AR130" s="25"/>
      <c r="AS130" s="25"/>
      <c r="AT130" s="25"/>
      <c r="AU130" s="25"/>
      <c r="AV130" s="25"/>
      <c r="AW130" s="25"/>
      <c r="AX130" s="25"/>
      <c r="AY130" s="25"/>
      <c r="AZ130" s="25"/>
      <c r="BA130" s="25"/>
      <c r="BB130" s="25"/>
      <c r="BC130" s="25"/>
      <c r="BD130" s="25"/>
    </row>
    <row r="131" spans="1:58" s="23" customFormat="1" ht="26.1" customHeight="1">
      <c r="A131" s="25"/>
      <c r="B131" s="214">
        <v>8</v>
      </c>
      <c r="C131" s="215"/>
      <c r="D131" s="216">
        <f t="shared" si="22"/>
        <v>0</v>
      </c>
      <c r="E131" s="217"/>
      <c r="F131" s="217"/>
      <c r="G131" s="217"/>
      <c r="H131" s="217"/>
      <c r="I131" s="217"/>
      <c r="J131" s="217"/>
      <c r="K131" s="217"/>
      <c r="L131" s="218"/>
      <c r="M131" s="394"/>
      <c r="N131" s="394"/>
      <c r="O131" s="394"/>
      <c r="P131" s="394"/>
      <c r="Q131" s="394"/>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25"/>
      <c r="AR131" s="25"/>
      <c r="AS131" s="25"/>
      <c r="AT131" s="25"/>
      <c r="AU131" s="25"/>
      <c r="AV131" s="25"/>
      <c r="AW131" s="25"/>
      <c r="AX131" s="25"/>
      <c r="AY131" s="25"/>
      <c r="AZ131" s="25"/>
      <c r="BA131" s="25"/>
      <c r="BB131" s="25"/>
      <c r="BC131" s="25"/>
      <c r="BD131" s="25"/>
    </row>
    <row r="132" spans="1:58" s="23" customFormat="1" ht="26.1" customHeight="1">
      <c r="A132" s="25"/>
      <c r="B132" s="214">
        <v>9</v>
      </c>
      <c r="C132" s="215"/>
      <c r="D132" s="216">
        <f t="shared" si="22"/>
        <v>0</v>
      </c>
      <c r="E132" s="217"/>
      <c r="F132" s="217"/>
      <c r="G132" s="217"/>
      <c r="H132" s="217"/>
      <c r="I132" s="217"/>
      <c r="J132" s="217"/>
      <c r="K132" s="217"/>
      <c r="L132" s="218"/>
      <c r="M132" s="394"/>
      <c r="N132" s="394"/>
      <c r="O132" s="394"/>
      <c r="P132" s="394"/>
      <c r="Q132" s="394"/>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25"/>
      <c r="AR132" s="25"/>
      <c r="AS132" s="25"/>
      <c r="AT132" s="25"/>
      <c r="AU132" s="25"/>
      <c r="AV132" s="25"/>
      <c r="AW132" s="25"/>
      <c r="AX132" s="25"/>
      <c r="AY132" s="25"/>
      <c r="AZ132" s="25"/>
      <c r="BA132" s="25"/>
      <c r="BB132" s="25"/>
      <c r="BC132" s="25"/>
      <c r="BD132" s="25"/>
    </row>
    <row r="133" spans="1:58" s="23" customFormat="1" ht="26.1" customHeight="1">
      <c r="A133" s="25"/>
      <c r="B133" s="214">
        <v>10</v>
      </c>
      <c r="C133" s="215"/>
      <c r="D133" s="216">
        <f t="shared" si="22"/>
        <v>0</v>
      </c>
      <c r="E133" s="217"/>
      <c r="F133" s="217"/>
      <c r="G133" s="217"/>
      <c r="H133" s="217"/>
      <c r="I133" s="217"/>
      <c r="J133" s="217"/>
      <c r="K133" s="217"/>
      <c r="L133" s="218"/>
      <c r="M133" s="394"/>
      <c r="N133" s="394"/>
      <c r="O133" s="394"/>
      <c r="P133" s="394"/>
      <c r="Q133" s="394"/>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25"/>
      <c r="AR133" s="25"/>
      <c r="AS133" s="25"/>
      <c r="AT133" s="25"/>
      <c r="AU133" s="25"/>
      <c r="AV133" s="25"/>
      <c r="AW133" s="25"/>
      <c r="AX133" s="25"/>
      <c r="AY133" s="25"/>
      <c r="AZ133" s="25"/>
      <c r="BA133" s="25"/>
      <c r="BB133" s="25"/>
      <c r="BC133" s="25"/>
      <c r="BD133" s="25"/>
    </row>
    <row r="134" spans="1:58" s="23" customFormat="1"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row>
    <row r="135" spans="1:58" s="23" customFormat="1"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row>
    <row r="136" spans="1:58" s="23" customFormat="1"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row>
    <row r="137" spans="1:58" s="23" customFormat="1" ht="15" customHeight="1">
      <c r="A137" s="25"/>
      <c r="B137" s="15" t="s">
        <v>140</v>
      </c>
      <c r="C137" s="25"/>
      <c r="D137" s="25"/>
      <c r="E137" s="25"/>
      <c r="F137" s="25"/>
      <c r="G137" s="25"/>
      <c r="H137" s="25"/>
      <c r="I137" s="25"/>
      <c r="J137" s="25"/>
      <c r="K137" s="25"/>
      <c r="L137" s="25"/>
      <c r="M137" s="25"/>
      <c r="N137" s="212" t="s">
        <v>46</v>
      </c>
      <c r="O137" s="212"/>
      <c r="P137" s="212"/>
      <c r="Q137" s="212"/>
      <c r="R137" s="212"/>
      <c r="S137" s="213" t="e">
        <f>SUM(AO141:AR164)*$BC$15</f>
        <v>#DIV/0!</v>
      </c>
      <c r="T137" s="213"/>
      <c r="U137" s="213"/>
      <c r="V137" s="213"/>
      <c r="W137" s="213"/>
      <c r="X137" s="213"/>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8" s="23" customFormat="1" ht="15" customHeight="1">
      <c r="A138" s="25"/>
      <c r="B138" s="8"/>
      <c r="C138" s="210" t="s">
        <v>141</v>
      </c>
      <c r="D138" s="210"/>
      <c r="E138" s="210"/>
      <c r="F138" s="210"/>
      <c r="G138" s="210"/>
      <c r="H138" s="210"/>
      <c r="I138" s="210"/>
      <c r="J138" s="210"/>
      <c r="K138" s="210"/>
      <c r="L138" s="210"/>
      <c r="M138" s="210"/>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25"/>
      <c r="BE138" s="25"/>
    </row>
    <row r="139" spans="1:58" s="23" customFormat="1" ht="15" customHeight="1">
      <c r="A139" s="25"/>
      <c r="B139" s="8"/>
      <c r="C139" s="1"/>
      <c r="D139" s="1"/>
      <c r="E139" s="1"/>
      <c r="F139" s="1"/>
      <c r="G139" s="1"/>
      <c r="H139" s="1"/>
      <c r="I139" s="1"/>
      <c r="J139" s="1"/>
      <c r="K139" s="1"/>
      <c r="L139" s="1"/>
      <c r="M139" s="1"/>
      <c r="O139" s="132" t="s">
        <v>142</v>
      </c>
      <c r="P139" s="133"/>
      <c r="Q139" s="133"/>
      <c r="R139" s="133"/>
      <c r="S139" s="133"/>
      <c r="T139" s="134"/>
      <c r="U139" s="132" t="s">
        <v>143</v>
      </c>
      <c r="V139" s="133"/>
      <c r="W139" s="133"/>
      <c r="X139" s="134"/>
      <c r="Y139" s="1"/>
      <c r="Z139" s="1"/>
      <c r="AA139" s="1"/>
      <c r="AB139" s="1"/>
      <c r="AC139" s="1"/>
      <c r="AD139" s="1"/>
      <c r="AE139" s="1"/>
      <c r="AF139" s="1"/>
      <c r="AG139" s="1"/>
      <c r="AH139" s="1"/>
      <c r="AI139" s="1"/>
      <c r="AJ139" s="1"/>
      <c r="AK139" s="1"/>
      <c r="AL139" s="1"/>
      <c r="AM139" s="1"/>
      <c r="AN139" s="1"/>
      <c r="AO139" s="1"/>
      <c r="AP139" s="1"/>
      <c r="AQ139" s="1"/>
      <c r="AR139" s="1"/>
      <c r="AS139" s="1"/>
      <c r="AT139" s="1"/>
      <c r="AU139" s="1"/>
      <c r="AW139" s="132" t="s">
        <v>144</v>
      </c>
      <c r="AX139" s="133"/>
      <c r="AY139" s="133"/>
      <c r="AZ139" s="133"/>
      <c r="BA139" s="133"/>
      <c r="BB139" s="133"/>
      <c r="BC139" s="133"/>
      <c r="BD139" s="134"/>
      <c r="BE139" s="25"/>
    </row>
    <row r="140" spans="1:58" s="23" customFormat="1" ht="15" customHeight="1">
      <c r="A140" s="25"/>
      <c r="B140" s="211"/>
      <c r="C140" s="211"/>
      <c r="D140" s="359" t="s">
        <v>145</v>
      </c>
      <c r="E140" s="359"/>
      <c r="F140" s="359"/>
      <c r="G140" s="359"/>
      <c r="H140" s="359"/>
      <c r="I140" s="359"/>
      <c r="J140" s="359"/>
      <c r="K140" s="359"/>
      <c r="L140" s="359"/>
      <c r="M140" s="359"/>
      <c r="N140" s="359"/>
      <c r="O140" s="359" t="s">
        <v>146</v>
      </c>
      <c r="P140" s="359"/>
      <c r="Q140" s="359"/>
      <c r="R140" s="359" t="s">
        <v>147</v>
      </c>
      <c r="S140" s="359"/>
      <c r="T140" s="359"/>
      <c r="U140" s="359" t="s">
        <v>148</v>
      </c>
      <c r="V140" s="359"/>
      <c r="W140" s="359"/>
      <c r="X140" s="359"/>
      <c r="Y140" s="359" t="s">
        <v>11</v>
      </c>
      <c r="Z140" s="359"/>
      <c r="AA140" s="359"/>
      <c r="AB140" s="359"/>
      <c r="AC140" s="128" t="s">
        <v>149</v>
      </c>
      <c r="AD140" s="129"/>
      <c r="AE140" s="129"/>
      <c r="AF140" s="130"/>
      <c r="AG140" s="128" t="s">
        <v>150</v>
      </c>
      <c r="AH140" s="129"/>
      <c r="AI140" s="129"/>
      <c r="AJ140" s="130"/>
      <c r="AK140" s="128" t="s">
        <v>151</v>
      </c>
      <c r="AL140" s="129"/>
      <c r="AM140" s="129"/>
      <c r="AN140" s="130"/>
      <c r="AO140" s="128" t="s">
        <v>152</v>
      </c>
      <c r="AP140" s="129"/>
      <c r="AQ140" s="129"/>
      <c r="AR140" s="130"/>
      <c r="AS140" s="128" t="s">
        <v>153</v>
      </c>
      <c r="AT140" s="129"/>
      <c r="AU140" s="129"/>
      <c r="AV140" s="130"/>
      <c r="AW140" s="128" t="s">
        <v>154</v>
      </c>
      <c r="AX140" s="129"/>
      <c r="AY140" s="129"/>
      <c r="AZ140" s="130"/>
      <c r="BA140" s="128" t="s">
        <v>5</v>
      </c>
      <c r="BB140" s="129"/>
      <c r="BC140" s="129"/>
      <c r="BD140" s="130"/>
      <c r="BE140" s="25"/>
      <c r="BF140" s="25"/>
    </row>
    <row r="141" spans="1:58" s="23" customFormat="1" ht="15" customHeight="1">
      <c r="A141" s="25"/>
      <c r="B141" s="104">
        <v>1</v>
      </c>
      <c r="C141" s="104"/>
      <c r="D141" s="382"/>
      <c r="E141" s="382"/>
      <c r="F141" s="382"/>
      <c r="G141" s="382"/>
      <c r="H141" s="382"/>
      <c r="I141" s="382"/>
      <c r="J141" s="382"/>
      <c r="K141" s="382"/>
      <c r="L141" s="382"/>
      <c r="M141" s="382"/>
      <c r="N141" s="382"/>
      <c r="O141" s="383"/>
      <c r="P141" s="383"/>
      <c r="Q141" s="383"/>
      <c r="R141" s="383"/>
      <c r="S141" s="383"/>
      <c r="T141" s="383"/>
      <c r="U141" s="384"/>
      <c r="V141" s="384"/>
      <c r="W141" s="384"/>
      <c r="X141" s="384"/>
      <c r="Y141" s="384"/>
      <c r="Z141" s="384"/>
      <c r="AA141" s="384"/>
      <c r="AB141" s="384"/>
      <c r="AC141" s="385"/>
      <c r="AD141" s="386"/>
      <c r="AE141" s="386"/>
      <c r="AF141" s="387"/>
      <c r="AG141" s="837"/>
      <c r="AH141" s="838"/>
      <c r="AI141" s="838"/>
      <c r="AJ141" s="839"/>
      <c r="AK141" s="116" t="str">
        <f>IF(U141="","",AC141+AG141)</f>
        <v/>
      </c>
      <c r="AL141" s="117"/>
      <c r="AM141" s="117"/>
      <c r="AN141" s="118"/>
      <c r="AO141" s="116" t="str">
        <f>IF(U141="","",AK141-AS141)</f>
        <v/>
      </c>
      <c r="AP141" s="117"/>
      <c r="AQ141" s="117"/>
      <c r="AR141" s="118"/>
      <c r="AS141" s="388"/>
      <c r="AT141" s="389"/>
      <c r="AU141" s="389"/>
      <c r="AV141" s="390"/>
      <c r="AW141" s="369"/>
      <c r="AX141" s="370"/>
      <c r="AY141" s="370"/>
      <c r="AZ141" s="371"/>
      <c r="BA141" s="369"/>
      <c r="BB141" s="370"/>
      <c r="BC141" s="370"/>
      <c r="BD141" s="371"/>
      <c r="BE141" s="25"/>
      <c r="BF141" s="25"/>
    </row>
    <row r="142" spans="1:58" s="23" customFormat="1" ht="15" customHeight="1">
      <c r="A142" s="25"/>
      <c r="B142" s="104">
        <v>2</v>
      </c>
      <c r="C142" s="104">
        <v>2</v>
      </c>
      <c r="D142" s="382"/>
      <c r="E142" s="382"/>
      <c r="F142" s="382"/>
      <c r="G142" s="382"/>
      <c r="H142" s="382"/>
      <c r="I142" s="382"/>
      <c r="J142" s="382"/>
      <c r="K142" s="382"/>
      <c r="L142" s="382"/>
      <c r="M142" s="382"/>
      <c r="N142" s="382"/>
      <c r="O142" s="383"/>
      <c r="P142" s="383"/>
      <c r="Q142" s="383"/>
      <c r="R142" s="383"/>
      <c r="S142" s="383"/>
      <c r="T142" s="383"/>
      <c r="U142" s="384"/>
      <c r="V142" s="384"/>
      <c r="W142" s="384"/>
      <c r="X142" s="384"/>
      <c r="Y142" s="384"/>
      <c r="Z142" s="384"/>
      <c r="AA142" s="384"/>
      <c r="AB142" s="384"/>
      <c r="AC142" s="385"/>
      <c r="AD142" s="386"/>
      <c r="AE142" s="386"/>
      <c r="AF142" s="387"/>
      <c r="AG142" s="837"/>
      <c r="AH142" s="838"/>
      <c r="AI142" s="838"/>
      <c r="AJ142" s="839"/>
      <c r="AK142" s="116" t="str">
        <f>IF(U142="","",AC142+AG142)</f>
        <v/>
      </c>
      <c r="AL142" s="117"/>
      <c r="AM142" s="117"/>
      <c r="AN142" s="118"/>
      <c r="AO142" s="116" t="str">
        <f>IF(U142="","",AK142-AS142)</f>
        <v/>
      </c>
      <c r="AP142" s="117"/>
      <c r="AQ142" s="117"/>
      <c r="AR142" s="118"/>
      <c r="AS142" s="388"/>
      <c r="AT142" s="389"/>
      <c r="AU142" s="389"/>
      <c r="AV142" s="390"/>
      <c r="AW142" s="369"/>
      <c r="AX142" s="370"/>
      <c r="AY142" s="370"/>
      <c r="AZ142" s="371"/>
      <c r="BA142" s="369"/>
      <c r="BB142" s="370"/>
      <c r="BC142" s="370"/>
      <c r="BD142" s="371"/>
      <c r="BE142" s="25"/>
      <c r="BF142" s="25"/>
    </row>
    <row r="143" spans="1:58" s="23" customFormat="1" ht="15" customHeight="1">
      <c r="A143" s="25"/>
      <c r="B143" s="104">
        <v>3</v>
      </c>
      <c r="C143" s="104">
        <v>3</v>
      </c>
      <c r="D143" s="382"/>
      <c r="E143" s="382"/>
      <c r="F143" s="382"/>
      <c r="G143" s="382"/>
      <c r="H143" s="382"/>
      <c r="I143" s="382"/>
      <c r="J143" s="382"/>
      <c r="K143" s="382"/>
      <c r="L143" s="382"/>
      <c r="M143" s="382"/>
      <c r="N143" s="382"/>
      <c r="O143" s="383"/>
      <c r="P143" s="383"/>
      <c r="Q143" s="383"/>
      <c r="R143" s="383"/>
      <c r="S143" s="383"/>
      <c r="T143" s="383"/>
      <c r="U143" s="384"/>
      <c r="V143" s="384"/>
      <c r="W143" s="384"/>
      <c r="X143" s="384"/>
      <c r="Y143" s="384"/>
      <c r="Z143" s="384"/>
      <c r="AA143" s="384"/>
      <c r="AB143" s="384"/>
      <c r="AC143" s="385"/>
      <c r="AD143" s="386"/>
      <c r="AE143" s="386"/>
      <c r="AF143" s="387"/>
      <c r="AG143" s="837"/>
      <c r="AH143" s="838"/>
      <c r="AI143" s="838"/>
      <c r="AJ143" s="839"/>
      <c r="AK143" s="116" t="str">
        <f t="shared" ref="AK143:AK146" si="23">IF(U143="","",AC143+AG143)</f>
        <v/>
      </c>
      <c r="AL143" s="117"/>
      <c r="AM143" s="117"/>
      <c r="AN143" s="118"/>
      <c r="AO143" s="116" t="str">
        <f t="shared" ref="AO143:AO146" si="24">IF(U143="","",AK143-AS143)</f>
        <v/>
      </c>
      <c r="AP143" s="117"/>
      <c r="AQ143" s="117"/>
      <c r="AR143" s="118"/>
      <c r="AS143" s="388"/>
      <c r="AT143" s="389"/>
      <c r="AU143" s="389"/>
      <c r="AV143" s="390"/>
      <c r="AW143" s="369"/>
      <c r="AX143" s="370"/>
      <c r="AY143" s="370"/>
      <c r="AZ143" s="371"/>
      <c r="BA143" s="369"/>
      <c r="BB143" s="370"/>
      <c r="BC143" s="370"/>
      <c r="BD143" s="371"/>
      <c r="BE143" s="25"/>
      <c r="BF143" s="25"/>
    </row>
    <row r="144" spans="1:58" s="23" customFormat="1" ht="15" customHeight="1">
      <c r="A144" s="25"/>
      <c r="B144" s="104">
        <v>4</v>
      </c>
      <c r="C144" s="104">
        <v>4</v>
      </c>
      <c r="D144" s="382"/>
      <c r="E144" s="382"/>
      <c r="F144" s="382"/>
      <c r="G144" s="382"/>
      <c r="H144" s="382"/>
      <c r="I144" s="382"/>
      <c r="J144" s="382"/>
      <c r="K144" s="382"/>
      <c r="L144" s="382"/>
      <c r="M144" s="382"/>
      <c r="N144" s="382"/>
      <c r="O144" s="383"/>
      <c r="P144" s="383"/>
      <c r="Q144" s="383"/>
      <c r="R144" s="383"/>
      <c r="S144" s="383"/>
      <c r="T144" s="383"/>
      <c r="U144" s="384"/>
      <c r="V144" s="384"/>
      <c r="W144" s="384"/>
      <c r="X144" s="384"/>
      <c r="Y144" s="384"/>
      <c r="Z144" s="384"/>
      <c r="AA144" s="384"/>
      <c r="AB144" s="384"/>
      <c r="AC144" s="385"/>
      <c r="AD144" s="386"/>
      <c r="AE144" s="386"/>
      <c r="AF144" s="387"/>
      <c r="AG144" s="837"/>
      <c r="AH144" s="838"/>
      <c r="AI144" s="838"/>
      <c r="AJ144" s="839"/>
      <c r="AK144" s="116" t="str">
        <f t="shared" si="23"/>
        <v/>
      </c>
      <c r="AL144" s="117"/>
      <c r="AM144" s="117"/>
      <c r="AN144" s="118"/>
      <c r="AO144" s="116" t="str">
        <f t="shared" si="24"/>
        <v/>
      </c>
      <c r="AP144" s="117"/>
      <c r="AQ144" s="117"/>
      <c r="AR144" s="118"/>
      <c r="AS144" s="388"/>
      <c r="AT144" s="389"/>
      <c r="AU144" s="389"/>
      <c r="AV144" s="390"/>
      <c r="AW144" s="369"/>
      <c r="AX144" s="370"/>
      <c r="AY144" s="370"/>
      <c r="AZ144" s="371"/>
      <c r="BA144" s="369"/>
      <c r="BB144" s="370"/>
      <c r="BC144" s="370"/>
      <c r="BD144" s="371"/>
      <c r="BE144" s="25"/>
      <c r="BF144" s="25"/>
    </row>
    <row r="145" spans="1:61" s="23" customFormat="1" ht="15" customHeight="1">
      <c r="A145" s="25"/>
      <c r="B145" s="104">
        <v>5</v>
      </c>
      <c r="C145" s="104">
        <v>5</v>
      </c>
      <c r="D145" s="382"/>
      <c r="E145" s="382"/>
      <c r="F145" s="382"/>
      <c r="G145" s="382"/>
      <c r="H145" s="382"/>
      <c r="I145" s="382"/>
      <c r="J145" s="382"/>
      <c r="K145" s="382"/>
      <c r="L145" s="382"/>
      <c r="M145" s="382"/>
      <c r="N145" s="382"/>
      <c r="O145" s="383"/>
      <c r="P145" s="383"/>
      <c r="Q145" s="383"/>
      <c r="R145" s="383"/>
      <c r="S145" s="383"/>
      <c r="T145" s="383"/>
      <c r="U145" s="384"/>
      <c r="V145" s="384"/>
      <c r="W145" s="384"/>
      <c r="X145" s="384"/>
      <c r="Y145" s="384"/>
      <c r="Z145" s="384"/>
      <c r="AA145" s="384"/>
      <c r="AB145" s="384"/>
      <c r="AC145" s="385"/>
      <c r="AD145" s="386"/>
      <c r="AE145" s="386"/>
      <c r="AF145" s="387"/>
      <c r="AG145" s="837"/>
      <c r="AH145" s="838"/>
      <c r="AI145" s="838"/>
      <c r="AJ145" s="839"/>
      <c r="AK145" s="116" t="str">
        <f t="shared" si="23"/>
        <v/>
      </c>
      <c r="AL145" s="117"/>
      <c r="AM145" s="117"/>
      <c r="AN145" s="118"/>
      <c r="AO145" s="116" t="str">
        <f t="shared" si="24"/>
        <v/>
      </c>
      <c r="AP145" s="117"/>
      <c r="AQ145" s="117"/>
      <c r="AR145" s="118"/>
      <c r="AS145" s="388"/>
      <c r="AT145" s="389"/>
      <c r="AU145" s="389"/>
      <c r="AV145" s="390"/>
      <c r="AW145" s="369"/>
      <c r="AX145" s="370"/>
      <c r="AY145" s="370"/>
      <c r="AZ145" s="371"/>
      <c r="BA145" s="369"/>
      <c r="BB145" s="370"/>
      <c r="BC145" s="370"/>
      <c r="BD145" s="371"/>
      <c r="BE145" s="25"/>
      <c r="BF145" s="25"/>
    </row>
    <row r="146" spans="1:61" s="23" customFormat="1" ht="15" customHeight="1">
      <c r="A146" s="25"/>
      <c r="B146" s="104">
        <v>6</v>
      </c>
      <c r="C146" s="104">
        <v>6</v>
      </c>
      <c r="D146" s="382"/>
      <c r="E146" s="382"/>
      <c r="F146" s="382"/>
      <c r="G146" s="382"/>
      <c r="H146" s="382"/>
      <c r="I146" s="382"/>
      <c r="J146" s="382"/>
      <c r="K146" s="382"/>
      <c r="L146" s="382"/>
      <c r="M146" s="382"/>
      <c r="N146" s="382"/>
      <c r="O146" s="383"/>
      <c r="P146" s="383"/>
      <c r="Q146" s="383"/>
      <c r="R146" s="383"/>
      <c r="S146" s="383"/>
      <c r="T146" s="383"/>
      <c r="U146" s="384"/>
      <c r="V146" s="384"/>
      <c r="W146" s="384"/>
      <c r="X146" s="384"/>
      <c r="Y146" s="384"/>
      <c r="Z146" s="384"/>
      <c r="AA146" s="384"/>
      <c r="AB146" s="384"/>
      <c r="AC146" s="385"/>
      <c r="AD146" s="386"/>
      <c r="AE146" s="386"/>
      <c r="AF146" s="387"/>
      <c r="AG146" s="837"/>
      <c r="AH146" s="838"/>
      <c r="AI146" s="838"/>
      <c r="AJ146" s="839"/>
      <c r="AK146" s="116" t="str">
        <f t="shared" si="23"/>
        <v/>
      </c>
      <c r="AL146" s="117"/>
      <c r="AM146" s="117"/>
      <c r="AN146" s="118"/>
      <c r="AO146" s="116" t="str">
        <f t="shared" si="24"/>
        <v/>
      </c>
      <c r="AP146" s="117"/>
      <c r="AQ146" s="117"/>
      <c r="AR146" s="118"/>
      <c r="AS146" s="388"/>
      <c r="AT146" s="389"/>
      <c r="AU146" s="389"/>
      <c r="AV146" s="390"/>
      <c r="AW146" s="369"/>
      <c r="AX146" s="370"/>
      <c r="AY146" s="370"/>
      <c r="AZ146" s="371"/>
      <c r="BA146" s="369"/>
      <c r="BB146" s="370"/>
      <c r="BC146" s="370"/>
      <c r="BD146" s="371"/>
      <c r="BE146" s="25"/>
      <c r="BF146" s="25"/>
      <c r="BH146" s="209"/>
      <c r="BI146" s="209"/>
    </row>
    <row r="147" spans="1:61" s="23" customFormat="1" ht="15" customHeight="1">
      <c r="A147" s="25"/>
      <c r="B147" s="104">
        <v>7</v>
      </c>
      <c r="C147" s="104">
        <v>7</v>
      </c>
      <c r="D147" s="382"/>
      <c r="E147" s="382"/>
      <c r="F147" s="382"/>
      <c r="G147" s="382"/>
      <c r="H147" s="382"/>
      <c r="I147" s="382"/>
      <c r="J147" s="382"/>
      <c r="K147" s="382"/>
      <c r="L147" s="382"/>
      <c r="M147" s="382"/>
      <c r="N147" s="382"/>
      <c r="O147" s="383"/>
      <c r="P147" s="383"/>
      <c r="Q147" s="383"/>
      <c r="R147" s="383"/>
      <c r="S147" s="383"/>
      <c r="T147" s="383"/>
      <c r="U147" s="384"/>
      <c r="V147" s="384"/>
      <c r="W147" s="384"/>
      <c r="X147" s="384"/>
      <c r="Y147" s="384"/>
      <c r="Z147" s="384"/>
      <c r="AA147" s="384"/>
      <c r="AB147" s="384"/>
      <c r="AC147" s="385"/>
      <c r="AD147" s="386"/>
      <c r="AE147" s="386"/>
      <c r="AF147" s="387"/>
      <c r="AG147" s="837"/>
      <c r="AH147" s="838"/>
      <c r="AI147" s="838"/>
      <c r="AJ147" s="839"/>
      <c r="AK147" s="116" t="str">
        <f t="shared" ref="AK147:AK150" si="25">IF(U147="","",AC147+AG147)</f>
        <v/>
      </c>
      <c r="AL147" s="117"/>
      <c r="AM147" s="117"/>
      <c r="AN147" s="118"/>
      <c r="AO147" s="116" t="str">
        <f t="shared" ref="AO147:AO150" si="26">IF(U147="","",AK147-AS147)</f>
        <v/>
      </c>
      <c r="AP147" s="117"/>
      <c r="AQ147" s="117"/>
      <c r="AR147" s="118"/>
      <c r="AS147" s="388"/>
      <c r="AT147" s="389"/>
      <c r="AU147" s="389"/>
      <c r="AV147" s="390"/>
      <c r="AW147" s="369"/>
      <c r="AX147" s="370"/>
      <c r="AY147" s="370"/>
      <c r="AZ147" s="371"/>
      <c r="BA147" s="369"/>
      <c r="BB147" s="370"/>
      <c r="BC147" s="370"/>
      <c r="BD147" s="371"/>
      <c r="BE147" s="25"/>
      <c r="BF147" s="25"/>
      <c r="BH147" s="9"/>
      <c r="BI147" s="9"/>
    </row>
    <row r="148" spans="1:61" s="23" customFormat="1" ht="15" customHeight="1">
      <c r="A148" s="25"/>
      <c r="B148" s="104">
        <v>8</v>
      </c>
      <c r="C148" s="104">
        <v>8</v>
      </c>
      <c r="D148" s="382"/>
      <c r="E148" s="382"/>
      <c r="F148" s="382"/>
      <c r="G148" s="382"/>
      <c r="H148" s="382"/>
      <c r="I148" s="382"/>
      <c r="J148" s="382"/>
      <c r="K148" s="382"/>
      <c r="L148" s="382"/>
      <c r="M148" s="382"/>
      <c r="N148" s="382"/>
      <c r="O148" s="383"/>
      <c r="P148" s="383"/>
      <c r="Q148" s="383"/>
      <c r="R148" s="383"/>
      <c r="S148" s="383"/>
      <c r="T148" s="383"/>
      <c r="U148" s="384"/>
      <c r="V148" s="384"/>
      <c r="W148" s="384"/>
      <c r="X148" s="384"/>
      <c r="Y148" s="384"/>
      <c r="Z148" s="384"/>
      <c r="AA148" s="384"/>
      <c r="AB148" s="384"/>
      <c r="AC148" s="385"/>
      <c r="AD148" s="386"/>
      <c r="AE148" s="386"/>
      <c r="AF148" s="387"/>
      <c r="AG148" s="837"/>
      <c r="AH148" s="838"/>
      <c r="AI148" s="838"/>
      <c r="AJ148" s="839"/>
      <c r="AK148" s="116" t="str">
        <f t="shared" si="25"/>
        <v/>
      </c>
      <c r="AL148" s="117"/>
      <c r="AM148" s="117"/>
      <c r="AN148" s="118"/>
      <c r="AO148" s="116" t="str">
        <f t="shared" si="26"/>
        <v/>
      </c>
      <c r="AP148" s="117"/>
      <c r="AQ148" s="117"/>
      <c r="AR148" s="118"/>
      <c r="AS148" s="388"/>
      <c r="AT148" s="389"/>
      <c r="AU148" s="389"/>
      <c r="AV148" s="390"/>
      <c r="AW148" s="369"/>
      <c r="AX148" s="370"/>
      <c r="AY148" s="370"/>
      <c r="AZ148" s="371"/>
      <c r="BA148" s="369"/>
      <c r="BB148" s="370"/>
      <c r="BC148" s="370"/>
      <c r="BD148" s="371"/>
      <c r="BE148" s="25"/>
      <c r="BF148" s="25"/>
      <c r="BH148" s="9"/>
      <c r="BI148" s="9"/>
    </row>
    <row r="149" spans="1:61" s="23" customFormat="1" ht="15" customHeight="1">
      <c r="A149" s="25"/>
      <c r="B149" s="104">
        <v>9</v>
      </c>
      <c r="C149" s="104">
        <v>9</v>
      </c>
      <c r="D149" s="382"/>
      <c r="E149" s="382"/>
      <c r="F149" s="382"/>
      <c r="G149" s="382"/>
      <c r="H149" s="382"/>
      <c r="I149" s="382"/>
      <c r="J149" s="382"/>
      <c r="K149" s="382"/>
      <c r="L149" s="382"/>
      <c r="M149" s="382"/>
      <c r="N149" s="382"/>
      <c r="O149" s="383"/>
      <c r="P149" s="383"/>
      <c r="Q149" s="383"/>
      <c r="R149" s="383"/>
      <c r="S149" s="383"/>
      <c r="T149" s="383"/>
      <c r="U149" s="384"/>
      <c r="V149" s="384"/>
      <c r="W149" s="384"/>
      <c r="X149" s="384"/>
      <c r="Y149" s="384"/>
      <c r="Z149" s="384"/>
      <c r="AA149" s="384"/>
      <c r="AB149" s="384"/>
      <c r="AC149" s="385"/>
      <c r="AD149" s="386"/>
      <c r="AE149" s="386"/>
      <c r="AF149" s="387"/>
      <c r="AG149" s="837"/>
      <c r="AH149" s="838"/>
      <c r="AI149" s="838"/>
      <c r="AJ149" s="839"/>
      <c r="AK149" s="116" t="str">
        <f t="shared" si="25"/>
        <v/>
      </c>
      <c r="AL149" s="117"/>
      <c r="AM149" s="117"/>
      <c r="AN149" s="118"/>
      <c r="AO149" s="116" t="str">
        <f t="shared" si="26"/>
        <v/>
      </c>
      <c r="AP149" s="117"/>
      <c r="AQ149" s="117"/>
      <c r="AR149" s="118"/>
      <c r="AS149" s="388"/>
      <c r="AT149" s="389"/>
      <c r="AU149" s="389"/>
      <c r="AV149" s="390"/>
      <c r="AW149" s="369"/>
      <c r="AX149" s="370"/>
      <c r="AY149" s="370"/>
      <c r="AZ149" s="371"/>
      <c r="BA149" s="369"/>
      <c r="BB149" s="370"/>
      <c r="BC149" s="370"/>
      <c r="BD149" s="371"/>
      <c r="BE149" s="25"/>
      <c r="BF149" s="25"/>
      <c r="BH149" s="9"/>
      <c r="BI149" s="9"/>
    </row>
    <row r="150" spans="1:61" s="23" customFormat="1" ht="15" customHeight="1">
      <c r="A150" s="25"/>
      <c r="B150" s="104">
        <v>10</v>
      </c>
      <c r="C150" s="104">
        <v>10</v>
      </c>
      <c r="D150" s="382"/>
      <c r="E150" s="382"/>
      <c r="F150" s="382"/>
      <c r="G150" s="382"/>
      <c r="H150" s="382"/>
      <c r="I150" s="382"/>
      <c r="J150" s="382"/>
      <c r="K150" s="382"/>
      <c r="L150" s="382"/>
      <c r="M150" s="382"/>
      <c r="N150" s="382"/>
      <c r="O150" s="383"/>
      <c r="P150" s="383"/>
      <c r="Q150" s="383"/>
      <c r="R150" s="383"/>
      <c r="S150" s="383"/>
      <c r="T150" s="383"/>
      <c r="U150" s="384"/>
      <c r="V150" s="384"/>
      <c r="W150" s="384"/>
      <c r="X150" s="384"/>
      <c r="Y150" s="384"/>
      <c r="Z150" s="384"/>
      <c r="AA150" s="384"/>
      <c r="AB150" s="384"/>
      <c r="AC150" s="385"/>
      <c r="AD150" s="386"/>
      <c r="AE150" s="386"/>
      <c r="AF150" s="387"/>
      <c r="AG150" s="837"/>
      <c r="AH150" s="838"/>
      <c r="AI150" s="838"/>
      <c r="AJ150" s="839"/>
      <c r="AK150" s="116" t="str">
        <f t="shared" si="25"/>
        <v/>
      </c>
      <c r="AL150" s="117"/>
      <c r="AM150" s="117"/>
      <c r="AN150" s="118"/>
      <c r="AO150" s="116" t="str">
        <f t="shared" si="26"/>
        <v/>
      </c>
      <c r="AP150" s="117"/>
      <c r="AQ150" s="117"/>
      <c r="AR150" s="118"/>
      <c r="AS150" s="388"/>
      <c r="AT150" s="389"/>
      <c r="AU150" s="389"/>
      <c r="AV150" s="390"/>
      <c r="AW150" s="369"/>
      <c r="AX150" s="370"/>
      <c r="AY150" s="370"/>
      <c r="AZ150" s="371"/>
      <c r="BA150" s="369"/>
      <c r="BB150" s="370"/>
      <c r="BC150" s="370"/>
      <c r="BD150" s="371"/>
      <c r="BE150" s="25"/>
      <c r="BF150" s="25"/>
      <c r="BH150" s="9"/>
      <c r="BI150" s="9"/>
    </row>
    <row r="151" spans="1:61" s="23" customFormat="1" ht="15" customHeight="1">
      <c r="A151" s="25"/>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25"/>
      <c r="BE151" s="25"/>
    </row>
    <row r="152" spans="1:61" s="23" customFormat="1" ht="15" customHeight="1">
      <c r="A152" s="25"/>
      <c r="B152" s="8"/>
      <c r="C152" s="210" t="s">
        <v>162</v>
      </c>
      <c r="D152" s="210"/>
      <c r="E152" s="210"/>
      <c r="F152" s="210"/>
      <c r="G152" s="210"/>
      <c r="H152" s="210"/>
      <c r="I152" s="210"/>
      <c r="J152" s="210"/>
      <c r="K152" s="210"/>
      <c r="L152" s="210"/>
      <c r="M152" s="210"/>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25"/>
      <c r="BE152" s="25"/>
    </row>
    <row r="153" spans="1:61" s="23" customFormat="1" ht="15" customHeight="1">
      <c r="A153" s="25"/>
      <c r="B153" s="8"/>
      <c r="C153" s="1"/>
      <c r="D153" s="1"/>
      <c r="E153" s="1"/>
      <c r="F153" s="1"/>
      <c r="G153" s="1"/>
      <c r="H153" s="1"/>
      <c r="I153" s="1"/>
      <c r="J153" s="1"/>
      <c r="K153" s="1"/>
      <c r="L153" s="1"/>
      <c r="M153" s="1"/>
      <c r="O153" s="132" t="s">
        <v>142</v>
      </c>
      <c r="P153" s="133"/>
      <c r="Q153" s="133"/>
      <c r="R153" s="133"/>
      <c r="S153" s="133"/>
      <c r="T153" s="134"/>
      <c r="U153" s="132" t="s">
        <v>163</v>
      </c>
      <c r="V153" s="133"/>
      <c r="W153" s="133"/>
      <c r="X153" s="134"/>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25"/>
      <c r="BE153" s="25"/>
    </row>
    <row r="154" spans="1:61" s="23" customFormat="1" ht="15" customHeight="1">
      <c r="A154" s="25"/>
      <c r="B154" s="104"/>
      <c r="C154" s="104"/>
      <c r="D154" s="359" t="s">
        <v>145</v>
      </c>
      <c r="E154" s="359"/>
      <c r="F154" s="359"/>
      <c r="G154" s="359"/>
      <c r="H154" s="359"/>
      <c r="I154" s="359"/>
      <c r="J154" s="359"/>
      <c r="K154" s="359"/>
      <c r="L154" s="359"/>
      <c r="M154" s="359"/>
      <c r="N154" s="359"/>
      <c r="O154" s="359" t="s">
        <v>146</v>
      </c>
      <c r="P154" s="359"/>
      <c r="Q154" s="359"/>
      <c r="R154" s="359" t="s">
        <v>147</v>
      </c>
      <c r="S154" s="359"/>
      <c r="T154" s="359"/>
      <c r="U154" s="359" t="s">
        <v>148</v>
      </c>
      <c r="V154" s="359"/>
      <c r="W154" s="359"/>
      <c r="X154" s="359"/>
      <c r="Y154" s="359" t="s">
        <v>11</v>
      </c>
      <c r="Z154" s="359"/>
      <c r="AA154" s="359"/>
      <c r="AB154" s="359"/>
      <c r="AC154" s="359" t="s">
        <v>164</v>
      </c>
      <c r="AD154" s="359"/>
      <c r="AE154" s="359"/>
      <c r="AF154" s="359"/>
      <c r="AG154" s="128" t="s">
        <v>165</v>
      </c>
      <c r="AH154" s="129"/>
      <c r="AI154" s="129"/>
      <c r="AJ154" s="130"/>
      <c r="AK154" s="128" t="s">
        <v>166</v>
      </c>
      <c r="AL154" s="129"/>
      <c r="AM154" s="129"/>
      <c r="AN154" s="130"/>
      <c r="AO154" s="128" t="s">
        <v>167</v>
      </c>
      <c r="AP154" s="129"/>
      <c r="AQ154" s="129"/>
      <c r="AR154" s="130"/>
      <c r="AS154" s="128" t="s">
        <v>153</v>
      </c>
      <c r="AT154" s="129"/>
      <c r="AU154" s="129"/>
      <c r="AV154" s="130"/>
      <c r="AW154" s="458" t="s">
        <v>168</v>
      </c>
      <c r="AX154" s="458"/>
      <c r="AY154" s="458"/>
      <c r="AZ154" s="458"/>
      <c r="BA154" s="1"/>
      <c r="BB154" s="1"/>
      <c r="BC154" s="1"/>
      <c r="BD154" s="1"/>
      <c r="BE154" s="25"/>
      <c r="BF154" s="25"/>
    </row>
    <row r="155" spans="1:61" s="23" customFormat="1" ht="15" customHeight="1">
      <c r="A155" s="25"/>
      <c r="B155" s="104">
        <v>1</v>
      </c>
      <c r="C155" s="104"/>
      <c r="D155" s="382"/>
      <c r="E155" s="382"/>
      <c r="F155" s="382"/>
      <c r="G155" s="382"/>
      <c r="H155" s="382"/>
      <c r="I155" s="382"/>
      <c r="J155" s="382"/>
      <c r="K155" s="382"/>
      <c r="L155" s="382"/>
      <c r="M155" s="382"/>
      <c r="N155" s="382"/>
      <c r="O155" s="383"/>
      <c r="P155" s="383"/>
      <c r="Q155" s="383"/>
      <c r="R155" s="383"/>
      <c r="S155" s="383"/>
      <c r="T155" s="383"/>
      <c r="U155" s="384"/>
      <c r="V155" s="384"/>
      <c r="W155" s="384"/>
      <c r="X155" s="384"/>
      <c r="Y155" s="384"/>
      <c r="Z155" s="384"/>
      <c r="AA155" s="384"/>
      <c r="AB155" s="384"/>
      <c r="AC155" s="385"/>
      <c r="AD155" s="386"/>
      <c r="AE155" s="386"/>
      <c r="AF155" s="387"/>
      <c r="AG155" s="837"/>
      <c r="AH155" s="838"/>
      <c r="AI155" s="838"/>
      <c r="AJ155" s="839"/>
      <c r="AK155" s="113" t="str">
        <f>IF(U155="","",AC155+AG155)</f>
        <v/>
      </c>
      <c r="AL155" s="114"/>
      <c r="AM155" s="114"/>
      <c r="AN155" s="115"/>
      <c r="AO155" s="116" t="str">
        <f>IF(U155="","",AK155-AS155)</f>
        <v/>
      </c>
      <c r="AP155" s="117"/>
      <c r="AQ155" s="117"/>
      <c r="AR155" s="118"/>
      <c r="AS155" s="388"/>
      <c r="AT155" s="389"/>
      <c r="AU155" s="389"/>
      <c r="AV155" s="390"/>
      <c r="AW155" s="384"/>
      <c r="AX155" s="384"/>
      <c r="AY155" s="384"/>
      <c r="AZ155" s="384"/>
      <c r="BA155" s="1"/>
      <c r="BB155" s="1"/>
      <c r="BC155" s="1"/>
      <c r="BD155" s="1"/>
      <c r="BE155" s="25"/>
      <c r="BF155" s="25"/>
    </row>
    <row r="156" spans="1:61" s="23" customFormat="1" ht="15" customHeight="1">
      <c r="A156" s="25"/>
      <c r="B156" s="104">
        <v>2</v>
      </c>
      <c r="C156" s="104">
        <v>2</v>
      </c>
      <c r="D156" s="382"/>
      <c r="E156" s="382"/>
      <c r="F156" s="382"/>
      <c r="G156" s="382"/>
      <c r="H156" s="382"/>
      <c r="I156" s="382"/>
      <c r="J156" s="382"/>
      <c r="K156" s="382"/>
      <c r="L156" s="382"/>
      <c r="M156" s="382"/>
      <c r="N156" s="382"/>
      <c r="O156" s="383"/>
      <c r="P156" s="383"/>
      <c r="Q156" s="383"/>
      <c r="R156" s="383"/>
      <c r="S156" s="383"/>
      <c r="T156" s="383"/>
      <c r="U156" s="384"/>
      <c r="V156" s="384"/>
      <c r="W156" s="384"/>
      <c r="X156" s="384"/>
      <c r="Y156" s="384"/>
      <c r="Z156" s="384"/>
      <c r="AA156" s="384"/>
      <c r="AB156" s="384"/>
      <c r="AC156" s="385"/>
      <c r="AD156" s="386"/>
      <c r="AE156" s="386"/>
      <c r="AF156" s="387"/>
      <c r="AG156" s="837"/>
      <c r="AH156" s="838"/>
      <c r="AI156" s="838"/>
      <c r="AJ156" s="839"/>
      <c r="AK156" s="113" t="str">
        <f t="shared" ref="AK156:AK158" si="27">IF(U156="","",AC156+AG156)</f>
        <v/>
      </c>
      <c r="AL156" s="114"/>
      <c r="AM156" s="114"/>
      <c r="AN156" s="115"/>
      <c r="AO156" s="116" t="str">
        <f>IF(U156="","",AK156-AS156)</f>
        <v/>
      </c>
      <c r="AP156" s="117"/>
      <c r="AQ156" s="117"/>
      <c r="AR156" s="118"/>
      <c r="AS156" s="388"/>
      <c r="AT156" s="389"/>
      <c r="AU156" s="389"/>
      <c r="AV156" s="390"/>
      <c r="AW156" s="384"/>
      <c r="AX156" s="384"/>
      <c r="AY156" s="384"/>
      <c r="AZ156" s="384"/>
      <c r="BA156" s="1"/>
      <c r="BB156" s="1"/>
      <c r="BC156" s="1"/>
      <c r="BD156" s="1"/>
      <c r="BE156" s="25"/>
      <c r="BF156" s="25"/>
    </row>
    <row r="157" spans="1:61" s="23" customFormat="1" ht="15" customHeight="1">
      <c r="A157" s="25"/>
      <c r="B157" s="104">
        <v>3</v>
      </c>
      <c r="C157" s="104">
        <v>3</v>
      </c>
      <c r="D157" s="382"/>
      <c r="E157" s="382"/>
      <c r="F157" s="382"/>
      <c r="G157" s="382"/>
      <c r="H157" s="382"/>
      <c r="I157" s="382"/>
      <c r="J157" s="382"/>
      <c r="K157" s="382"/>
      <c r="L157" s="382"/>
      <c r="M157" s="382"/>
      <c r="N157" s="382"/>
      <c r="O157" s="383"/>
      <c r="P157" s="383"/>
      <c r="Q157" s="383"/>
      <c r="R157" s="383"/>
      <c r="S157" s="383"/>
      <c r="T157" s="383"/>
      <c r="U157" s="384"/>
      <c r="V157" s="384"/>
      <c r="W157" s="384"/>
      <c r="X157" s="384"/>
      <c r="Y157" s="384"/>
      <c r="Z157" s="384"/>
      <c r="AA157" s="384"/>
      <c r="AB157" s="384"/>
      <c r="AC157" s="385"/>
      <c r="AD157" s="386"/>
      <c r="AE157" s="386"/>
      <c r="AF157" s="387"/>
      <c r="AG157" s="837"/>
      <c r="AH157" s="838"/>
      <c r="AI157" s="838"/>
      <c r="AJ157" s="839"/>
      <c r="AK157" s="113" t="str">
        <f t="shared" si="27"/>
        <v/>
      </c>
      <c r="AL157" s="114"/>
      <c r="AM157" s="114"/>
      <c r="AN157" s="115"/>
      <c r="AO157" s="116" t="str">
        <f>IF(U157="","",AK157-AS157)</f>
        <v/>
      </c>
      <c r="AP157" s="117"/>
      <c r="AQ157" s="117"/>
      <c r="AR157" s="118"/>
      <c r="AS157" s="388"/>
      <c r="AT157" s="389"/>
      <c r="AU157" s="389"/>
      <c r="AV157" s="390"/>
      <c r="AW157" s="384"/>
      <c r="AX157" s="384"/>
      <c r="AY157" s="384"/>
      <c r="AZ157" s="384"/>
      <c r="BA157" s="1"/>
      <c r="BB157" s="1"/>
      <c r="BC157" s="1"/>
      <c r="BD157" s="1"/>
      <c r="BE157" s="25"/>
      <c r="BF157" s="25"/>
    </row>
    <row r="158" spans="1:61" s="23" customFormat="1" ht="15" customHeight="1">
      <c r="A158" s="25"/>
      <c r="B158" s="104">
        <v>4</v>
      </c>
      <c r="C158" s="104">
        <v>4</v>
      </c>
      <c r="D158" s="382"/>
      <c r="E158" s="382"/>
      <c r="F158" s="382"/>
      <c r="G158" s="382"/>
      <c r="H158" s="382"/>
      <c r="I158" s="382"/>
      <c r="J158" s="382"/>
      <c r="K158" s="382"/>
      <c r="L158" s="382"/>
      <c r="M158" s="382"/>
      <c r="N158" s="382"/>
      <c r="O158" s="383"/>
      <c r="P158" s="383"/>
      <c r="Q158" s="383"/>
      <c r="R158" s="383"/>
      <c r="S158" s="383"/>
      <c r="T158" s="383"/>
      <c r="U158" s="384"/>
      <c r="V158" s="384"/>
      <c r="W158" s="384"/>
      <c r="X158" s="384"/>
      <c r="Y158" s="384"/>
      <c r="Z158" s="384"/>
      <c r="AA158" s="384"/>
      <c r="AB158" s="384"/>
      <c r="AC158" s="385"/>
      <c r="AD158" s="386"/>
      <c r="AE158" s="386"/>
      <c r="AF158" s="387"/>
      <c r="AG158" s="837"/>
      <c r="AH158" s="838"/>
      <c r="AI158" s="838"/>
      <c r="AJ158" s="839"/>
      <c r="AK158" s="113" t="str">
        <f t="shared" si="27"/>
        <v/>
      </c>
      <c r="AL158" s="114"/>
      <c r="AM158" s="114"/>
      <c r="AN158" s="115"/>
      <c r="AO158" s="116" t="str">
        <f>IF(U158="","",AK158-AS158)</f>
        <v/>
      </c>
      <c r="AP158" s="117"/>
      <c r="AQ158" s="117"/>
      <c r="AR158" s="118"/>
      <c r="AS158" s="388"/>
      <c r="AT158" s="389"/>
      <c r="AU158" s="389"/>
      <c r="AV158" s="390"/>
      <c r="AW158" s="384"/>
      <c r="AX158" s="384"/>
      <c r="AY158" s="384"/>
      <c r="AZ158" s="384"/>
      <c r="BA158" s="25"/>
      <c r="BB158" s="25"/>
      <c r="BC158" s="25"/>
      <c r="BD158" s="25"/>
      <c r="BE158" s="25"/>
      <c r="BF158" s="25"/>
    </row>
    <row r="159" spans="1:61" s="23" customFormat="1" ht="15" customHeight="1">
      <c r="A159" s="25"/>
      <c r="B159" s="104">
        <v>5</v>
      </c>
      <c r="C159" s="104">
        <v>5</v>
      </c>
      <c r="D159" s="382"/>
      <c r="E159" s="382"/>
      <c r="F159" s="382"/>
      <c r="G159" s="382"/>
      <c r="H159" s="382"/>
      <c r="I159" s="382"/>
      <c r="J159" s="382"/>
      <c r="K159" s="382"/>
      <c r="L159" s="382"/>
      <c r="M159" s="382"/>
      <c r="N159" s="382"/>
      <c r="O159" s="383"/>
      <c r="P159" s="383"/>
      <c r="Q159" s="383"/>
      <c r="R159" s="383"/>
      <c r="S159" s="383"/>
      <c r="T159" s="383"/>
      <c r="U159" s="384"/>
      <c r="V159" s="384"/>
      <c r="W159" s="384"/>
      <c r="X159" s="384"/>
      <c r="Y159" s="384"/>
      <c r="Z159" s="384"/>
      <c r="AA159" s="384"/>
      <c r="AB159" s="384"/>
      <c r="AC159" s="385"/>
      <c r="AD159" s="386"/>
      <c r="AE159" s="386"/>
      <c r="AF159" s="387"/>
      <c r="AG159" s="837"/>
      <c r="AH159" s="838"/>
      <c r="AI159" s="838"/>
      <c r="AJ159" s="839"/>
      <c r="AK159" s="113" t="str">
        <f t="shared" ref="AK159:AK164" si="28">IF(U159="","",AC159+AG159)</f>
        <v/>
      </c>
      <c r="AL159" s="114"/>
      <c r="AM159" s="114"/>
      <c r="AN159" s="115"/>
      <c r="AO159" s="116" t="str">
        <f t="shared" ref="AO159:AO164" si="29">IF(U159="","",AK159-AS159)</f>
        <v/>
      </c>
      <c r="AP159" s="117"/>
      <c r="AQ159" s="117"/>
      <c r="AR159" s="118"/>
      <c r="AS159" s="388"/>
      <c r="AT159" s="389"/>
      <c r="AU159" s="389"/>
      <c r="AV159" s="390"/>
      <c r="AW159" s="384"/>
      <c r="AX159" s="384"/>
      <c r="AY159" s="384"/>
      <c r="AZ159" s="384"/>
      <c r="BA159" s="25"/>
      <c r="BB159" s="25"/>
      <c r="BC159" s="25"/>
      <c r="BD159" s="25"/>
      <c r="BE159" s="25"/>
      <c r="BF159" s="25"/>
    </row>
    <row r="160" spans="1:61" s="23" customFormat="1" ht="15" customHeight="1">
      <c r="A160" s="25"/>
      <c r="B160" s="104">
        <v>6</v>
      </c>
      <c r="C160" s="104">
        <v>6</v>
      </c>
      <c r="D160" s="382"/>
      <c r="E160" s="382"/>
      <c r="F160" s="382"/>
      <c r="G160" s="382"/>
      <c r="H160" s="382"/>
      <c r="I160" s="382"/>
      <c r="J160" s="382"/>
      <c r="K160" s="382"/>
      <c r="L160" s="382"/>
      <c r="M160" s="382"/>
      <c r="N160" s="382"/>
      <c r="O160" s="383"/>
      <c r="P160" s="383"/>
      <c r="Q160" s="383"/>
      <c r="R160" s="383"/>
      <c r="S160" s="383"/>
      <c r="T160" s="383"/>
      <c r="U160" s="384"/>
      <c r="V160" s="384"/>
      <c r="W160" s="384"/>
      <c r="X160" s="384"/>
      <c r="Y160" s="384"/>
      <c r="Z160" s="384"/>
      <c r="AA160" s="384"/>
      <c r="AB160" s="384"/>
      <c r="AC160" s="385"/>
      <c r="AD160" s="386"/>
      <c r="AE160" s="386"/>
      <c r="AF160" s="387"/>
      <c r="AG160" s="837"/>
      <c r="AH160" s="838"/>
      <c r="AI160" s="838"/>
      <c r="AJ160" s="839"/>
      <c r="AK160" s="113" t="str">
        <f t="shared" si="28"/>
        <v/>
      </c>
      <c r="AL160" s="114"/>
      <c r="AM160" s="114"/>
      <c r="AN160" s="115"/>
      <c r="AO160" s="116" t="str">
        <f t="shared" si="29"/>
        <v/>
      </c>
      <c r="AP160" s="117"/>
      <c r="AQ160" s="117"/>
      <c r="AR160" s="118"/>
      <c r="AS160" s="388"/>
      <c r="AT160" s="389"/>
      <c r="AU160" s="389"/>
      <c r="AV160" s="390"/>
      <c r="AW160" s="384"/>
      <c r="AX160" s="384"/>
      <c r="AY160" s="384"/>
      <c r="AZ160" s="384"/>
      <c r="BA160" s="25"/>
      <c r="BB160" s="25"/>
      <c r="BC160" s="25"/>
      <c r="BD160" s="25"/>
      <c r="BE160" s="25"/>
      <c r="BF160" s="25"/>
    </row>
    <row r="161" spans="1:58" s="23" customFormat="1" ht="15" customHeight="1">
      <c r="A161" s="25"/>
      <c r="B161" s="104">
        <v>7</v>
      </c>
      <c r="C161" s="104">
        <v>7</v>
      </c>
      <c r="D161" s="382"/>
      <c r="E161" s="382"/>
      <c r="F161" s="382"/>
      <c r="G161" s="382"/>
      <c r="H161" s="382"/>
      <c r="I161" s="382"/>
      <c r="J161" s="382"/>
      <c r="K161" s="382"/>
      <c r="L161" s="382"/>
      <c r="M161" s="382"/>
      <c r="N161" s="382"/>
      <c r="O161" s="383"/>
      <c r="P161" s="383"/>
      <c r="Q161" s="383"/>
      <c r="R161" s="383"/>
      <c r="S161" s="383"/>
      <c r="T161" s="383"/>
      <c r="U161" s="384"/>
      <c r="V161" s="384"/>
      <c r="W161" s="384"/>
      <c r="X161" s="384"/>
      <c r="Y161" s="384"/>
      <c r="Z161" s="384"/>
      <c r="AA161" s="384"/>
      <c r="AB161" s="384"/>
      <c r="AC161" s="385"/>
      <c r="AD161" s="386"/>
      <c r="AE161" s="386"/>
      <c r="AF161" s="387"/>
      <c r="AG161" s="837"/>
      <c r="AH161" s="838"/>
      <c r="AI161" s="838"/>
      <c r="AJ161" s="839"/>
      <c r="AK161" s="113" t="str">
        <f t="shared" si="28"/>
        <v/>
      </c>
      <c r="AL161" s="114"/>
      <c r="AM161" s="114"/>
      <c r="AN161" s="115"/>
      <c r="AO161" s="116" t="str">
        <f t="shared" si="29"/>
        <v/>
      </c>
      <c r="AP161" s="117"/>
      <c r="AQ161" s="117"/>
      <c r="AR161" s="118"/>
      <c r="AS161" s="388"/>
      <c r="AT161" s="389"/>
      <c r="AU161" s="389"/>
      <c r="AV161" s="390"/>
      <c r="AW161" s="384"/>
      <c r="AX161" s="384"/>
      <c r="AY161" s="384"/>
      <c r="AZ161" s="384"/>
      <c r="BA161" s="25"/>
      <c r="BB161" s="25"/>
      <c r="BC161" s="25"/>
      <c r="BD161" s="25"/>
      <c r="BE161" s="25"/>
      <c r="BF161" s="25"/>
    </row>
    <row r="162" spans="1:58" s="23" customFormat="1" ht="15" customHeight="1">
      <c r="A162" s="25"/>
      <c r="B162" s="104">
        <v>8</v>
      </c>
      <c r="C162" s="104">
        <v>8</v>
      </c>
      <c r="D162" s="382"/>
      <c r="E162" s="382"/>
      <c r="F162" s="382"/>
      <c r="G162" s="382"/>
      <c r="H162" s="382"/>
      <c r="I162" s="382"/>
      <c r="J162" s="382"/>
      <c r="K162" s="382"/>
      <c r="L162" s="382"/>
      <c r="M162" s="382"/>
      <c r="N162" s="382"/>
      <c r="O162" s="383"/>
      <c r="P162" s="383"/>
      <c r="Q162" s="383"/>
      <c r="R162" s="383"/>
      <c r="S162" s="383"/>
      <c r="T162" s="383"/>
      <c r="U162" s="384"/>
      <c r="V162" s="384"/>
      <c r="W162" s="384"/>
      <c r="X162" s="384"/>
      <c r="Y162" s="384"/>
      <c r="Z162" s="384"/>
      <c r="AA162" s="384"/>
      <c r="AB162" s="384"/>
      <c r="AC162" s="385"/>
      <c r="AD162" s="386"/>
      <c r="AE162" s="386"/>
      <c r="AF162" s="387"/>
      <c r="AG162" s="837"/>
      <c r="AH162" s="838"/>
      <c r="AI162" s="838"/>
      <c r="AJ162" s="839"/>
      <c r="AK162" s="113" t="str">
        <f t="shared" si="28"/>
        <v/>
      </c>
      <c r="AL162" s="114"/>
      <c r="AM162" s="114"/>
      <c r="AN162" s="115"/>
      <c r="AO162" s="116" t="str">
        <f t="shared" si="29"/>
        <v/>
      </c>
      <c r="AP162" s="117"/>
      <c r="AQ162" s="117"/>
      <c r="AR162" s="118"/>
      <c r="AS162" s="388"/>
      <c r="AT162" s="389"/>
      <c r="AU162" s="389"/>
      <c r="AV162" s="390"/>
      <c r="AW162" s="384"/>
      <c r="AX162" s="384"/>
      <c r="AY162" s="384"/>
      <c r="AZ162" s="384"/>
      <c r="BA162" s="25"/>
      <c r="BB162" s="25"/>
      <c r="BC162" s="25"/>
      <c r="BD162" s="25"/>
      <c r="BE162" s="25"/>
      <c r="BF162" s="25"/>
    </row>
    <row r="163" spans="1:58" s="23" customFormat="1" ht="15" customHeight="1">
      <c r="A163" s="25"/>
      <c r="B163" s="104">
        <v>9</v>
      </c>
      <c r="C163" s="104">
        <v>9</v>
      </c>
      <c r="D163" s="382"/>
      <c r="E163" s="382"/>
      <c r="F163" s="382"/>
      <c r="G163" s="382"/>
      <c r="H163" s="382"/>
      <c r="I163" s="382"/>
      <c r="J163" s="382"/>
      <c r="K163" s="382"/>
      <c r="L163" s="382"/>
      <c r="M163" s="382"/>
      <c r="N163" s="382"/>
      <c r="O163" s="383"/>
      <c r="P163" s="383"/>
      <c r="Q163" s="383"/>
      <c r="R163" s="383"/>
      <c r="S163" s="383"/>
      <c r="T163" s="383"/>
      <c r="U163" s="384"/>
      <c r="V163" s="384"/>
      <c r="W163" s="384"/>
      <c r="X163" s="384"/>
      <c r="Y163" s="384"/>
      <c r="Z163" s="384"/>
      <c r="AA163" s="384"/>
      <c r="AB163" s="384"/>
      <c r="AC163" s="385"/>
      <c r="AD163" s="386"/>
      <c r="AE163" s="386"/>
      <c r="AF163" s="387"/>
      <c r="AG163" s="837"/>
      <c r="AH163" s="838"/>
      <c r="AI163" s="838"/>
      <c r="AJ163" s="839"/>
      <c r="AK163" s="113" t="str">
        <f t="shared" si="28"/>
        <v/>
      </c>
      <c r="AL163" s="114"/>
      <c r="AM163" s="114"/>
      <c r="AN163" s="115"/>
      <c r="AO163" s="116" t="str">
        <f t="shared" si="29"/>
        <v/>
      </c>
      <c r="AP163" s="117"/>
      <c r="AQ163" s="117"/>
      <c r="AR163" s="118"/>
      <c r="AS163" s="388"/>
      <c r="AT163" s="389"/>
      <c r="AU163" s="389"/>
      <c r="AV163" s="390"/>
      <c r="AW163" s="384"/>
      <c r="AX163" s="384"/>
      <c r="AY163" s="384"/>
      <c r="AZ163" s="384"/>
      <c r="BA163" s="25"/>
      <c r="BB163" s="25"/>
      <c r="BC163" s="25"/>
      <c r="BD163" s="25"/>
      <c r="BE163" s="25"/>
      <c r="BF163" s="25"/>
    </row>
    <row r="164" spans="1:58" s="23" customFormat="1" ht="15" customHeight="1">
      <c r="A164" s="25"/>
      <c r="B164" s="104">
        <v>10</v>
      </c>
      <c r="C164" s="104">
        <v>10</v>
      </c>
      <c r="D164" s="382"/>
      <c r="E164" s="382"/>
      <c r="F164" s="382"/>
      <c r="G164" s="382"/>
      <c r="H164" s="382"/>
      <c r="I164" s="382"/>
      <c r="J164" s="382"/>
      <c r="K164" s="382"/>
      <c r="L164" s="382"/>
      <c r="M164" s="382"/>
      <c r="N164" s="382"/>
      <c r="O164" s="383"/>
      <c r="P164" s="383"/>
      <c r="Q164" s="383"/>
      <c r="R164" s="383"/>
      <c r="S164" s="383"/>
      <c r="T164" s="383"/>
      <c r="U164" s="384"/>
      <c r="V164" s="384"/>
      <c r="W164" s="384"/>
      <c r="X164" s="384"/>
      <c r="Y164" s="384"/>
      <c r="Z164" s="384"/>
      <c r="AA164" s="384"/>
      <c r="AB164" s="384"/>
      <c r="AC164" s="385"/>
      <c r="AD164" s="386"/>
      <c r="AE164" s="386"/>
      <c r="AF164" s="387"/>
      <c r="AG164" s="837"/>
      <c r="AH164" s="838"/>
      <c r="AI164" s="838"/>
      <c r="AJ164" s="839"/>
      <c r="AK164" s="113" t="str">
        <f t="shared" si="28"/>
        <v/>
      </c>
      <c r="AL164" s="114"/>
      <c r="AM164" s="114"/>
      <c r="AN164" s="115"/>
      <c r="AO164" s="116" t="str">
        <f t="shared" si="29"/>
        <v/>
      </c>
      <c r="AP164" s="117"/>
      <c r="AQ164" s="117"/>
      <c r="AR164" s="118"/>
      <c r="AS164" s="388"/>
      <c r="AT164" s="389"/>
      <c r="AU164" s="389"/>
      <c r="AV164" s="390"/>
      <c r="AW164" s="384"/>
      <c r="AX164" s="384"/>
      <c r="AY164" s="384"/>
      <c r="AZ164" s="384"/>
      <c r="BA164" s="25"/>
      <c r="BB164" s="25"/>
      <c r="BC164" s="25"/>
      <c r="BD164" s="25"/>
      <c r="BE164" s="25"/>
      <c r="BF164" s="25"/>
    </row>
    <row r="165" spans="1:58" s="23" customFormat="1" ht="1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row>
    <row r="166" spans="1:58" s="23" customFormat="1" ht="1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row>
    <row r="167" spans="1:58" s="23" customFormat="1" ht="15" customHeight="1">
      <c r="A167" s="25"/>
      <c r="B167" s="23" t="s">
        <v>173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25"/>
      <c r="BD167" s="25"/>
      <c r="BE167" s="25"/>
    </row>
    <row r="168" spans="1:58" s="23" customFormat="1" ht="15" customHeight="1" thickBot="1">
      <c r="A168" s="25"/>
      <c r="B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25"/>
      <c r="BD168" s="25"/>
      <c r="BE168" s="25"/>
    </row>
    <row r="169" spans="1:58" s="23" customFormat="1" ht="32.25" customHeight="1">
      <c r="A169" s="25"/>
      <c r="B169" s="198" t="s">
        <v>174</v>
      </c>
      <c r="C169" s="199"/>
      <c r="D169" s="199"/>
      <c r="E169" s="199"/>
      <c r="F169" s="199"/>
      <c r="G169" s="199"/>
      <c r="H169" s="199"/>
      <c r="I169" s="199"/>
      <c r="J169" s="199"/>
      <c r="K169" s="199"/>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6"/>
      <c r="BA169" s="25"/>
      <c r="BB169" s="25"/>
      <c r="BC169" s="25"/>
    </row>
    <row r="170" spans="1:58" s="23" customFormat="1" ht="33.75" customHeight="1" thickBot="1">
      <c r="A170" s="25"/>
      <c r="B170" s="202" t="s">
        <v>176</v>
      </c>
      <c r="C170" s="203"/>
      <c r="D170" s="203"/>
      <c r="E170" s="203"/>
      <c r="F170" s="203"/>
      <c r="G170" s="203"/>
      <c r="H170" s="203"/>
      <c r="I170" s="203"/>
      <c r="J170" s="203"/>
      <c r="K170" s="203"/>
      <c r="L170" s="413"/>
      <c r="M170" s="413"/>
      <c r="N170" s="413"/>
      <c r="O170" s="413"/>
      <c r="P170" s="413"/>
      <c r="Q170" s="413"/>
      <c r="R170" s="413"/>
      <c r="S170" s="413"/>
      <c r="T170" s="413"/>
      <c r="U170" s="413"/>
      <c r="V170" s="413"/>
      <c r="W170" s="413"/>
      <c r="X170" s="413"/>
      <c r="Y170" s="413"/>
      <c r="Z170" s="413"/>
      <c r="AA170" s="413"/>
      <c r="AB170" s="413"/>
      <c r="AC170" s="413"/>
      <c r="AD170" s="413"/>
      <c r="AE170" s="413"/>
      <c r="AF170" s="413"/>
      <c r="AG170" s="413"/>
      <c r="AH170" s="413"/>
      <c r="AI170" s="413"/>
      <c r="AJ170" s="413"/>
      <c r="AK170" s="413"/>
      <c r="AL170" s="413"/>
      <c r="AM170" s="413"/>
      <c r="AN170" s="413"/>
      <c r="AO170" s="413"/>
      <c r="AP170" s="413"/>
      <c r="AQ170" s="413"/>
      <c r="AR170" s="413"/>
      <c r="AS170" s="413"/>
      <c r="AT170" s="413"/>
      <c r="AU170" s="413"/>
      <c r="AV170" s="413"/>
      <c r="AW170" s="413"/>
      <c r="AX170" s="413"/>
      <c r="AY170" s="413"/>
      <c r="AZ170" s="414"/>
      <c r="BA170" s="25"/>
      <c r="BB170" s="25"/>
      <c r="BC170" s="25"/>
    </row>
    <row r="171" spans="1:58" s="23" customFormat="1" ht="1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8" s="23" customFormat="1" ht="1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8" s="23" customFormat="1" ht="1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row>
    <row r="174" spans="1:58" s="23" customFormat="1" ht="1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row>
    <row r="175" spans="1:58" s="11" customFormat="1" ht="4.5" customHeight="1">
      <c r="B175" s="23"/>
    </row>
    <row r="176" spans="1:58" s="23" customFormat="1" ht="15" customHeight="1">
      <c r="A176" s="23" t="s">
        <v>178</v>
      </c>
    </row>
    <row r="177" spans="1:53" s="11" customFormat="1" ht="4.5" customHeight="1">
      <c r="B177" s="23"/>
    </row>
    <row r="178" spans="1:53" s="23" customFormat="1" ht="15" customHeight="1">
      <c r="C178" s="187" t="s">
        <v>179</v>
      </c>
      <c r="D178" s="188"/>
      <c r="E178" s="188"/>
      <c r="F178" s="188"/>
      <c r="G178" s="188"/>
      <c r="H178" s="188"/>
      <c r="I178" s="188"/>
      <c r="J178" s="189"/>
      <c r="K178" s="452"/>
      <c r="L178" s="452"/>
      <c r="M178" s="452"/>
      <c r="N178" s="452"/>
      <c r="O178" s="452"/>
      <c r="P178" s="452"/>
      <c r="Q178" s="452"/>
      <c r="R178" s="452"/>
      <c r="S178" s="452"/>
      <c r="T178" s="452"/>
      <c r="U178" s="452"/>
      <c r="V178" s="452"/>
      <c r="W178" s="452"/>
      <c r="X178" s="452"/>
      <c r="Y178" s="452"/>
      <c r="Z178" s="452"/>
      <c r="AA178" s="452"/>
      <c r="AB178" s="452"/>
      <c r="AC178" s="452"/>
      <c r="AD178" s="452"/>
      <c r="AE178" s="452"/>
      <c r="AF178" s="452"/>
      <c r="AG178" s="452"/>
      <c r="AH178" s="452"/>
      <c r="AI178" s="452"/>
      <c r="AJ178" s="452"/>
      <c r="AK178" s="452"/>
      <c r="AL178" s="452"/>
      <c r="AM178" s="452"/>
      <c r="AN178" s="452"/>
      <c r="AO178" s="452"/>
      <c r="AP178" s="452"/>
      <c r="AQ178" s="452"/>
      <c r="AR178" s="452"/>
      <c r="AS178" s="452"/>
      <c r="AT178" s="452"/>
      <c r="AU178" s="452"/>
      <c r="AV178" s="452"/>
      <c r="AW178" s="452"/>
      <c r="AX178" s="452"/>
      <c r="AY178" s="452"/>
      <c r="AZ178" s="452"/>
      <c r="BA178" s="453"/>
    </row>
    <row r="179" spans="1:53" s="23" customFormat="1" ht="15" customHeight="1">
      <c r="C179" s="169" t="s">
        <v>181</v>
      </c>
      <c r="D179" s="170"/>
      <c r="E179" s="170"/>
      <c r="F179" s="170"/>
      <c r="G179" s="170"/>
      <c r="H179" s="170"/>
      <c r="I179" s="170"/>
      <c r="J179" s="171"/>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435"/>
      <c r="AL179" s="435"/>
      <c r="AM179" s="435"/>
      <c r="AN179" s="435"/>
      <c r="AO179" s="435"/>
      <c r="AP179" s="435"/>
      <c r="AQ179" s="435"/>
      <c r="AR179" s="435"/>
      <c r="AS179" s="435"/>
      <c r="AT179" s="435"/>
      <c r="AU179" s="435"/>
      <c r="AV179" s="435"/>
      <c r="AW179" s="435"/>
      <c r="AX179" s="435"/>
      <c r="AY179" s="435"/>
      <c r="AZ179" s="435"/>
      <c r="BA179" s="436"/>
    </row>
    <row r="180" spans="1:53" s="23" customFormat="1" ht="15" customHeight="1">
      <c r="C180" s="194"/>
      <c r="D180" s="195"/>
      <c r="E180" s="195"/>
      <c r="F180" s="195"/>
      <c r="G180" s="195"/>
      <c r="H180" s="195"/>
      <c r="I180" s="195"/>
      <c r="J180" s="196"/>
      <c r="K180" s="187" t="s">
        <v>183</v>
      </c>
      <c r="L180" s="188"/>
      <c r="M180" s="188"/>
      <c r="N180" s="188"/>
      <c r="O180" s="188"/>
      <c r="P180" s="188"/>
      <c r="Q180" s="188"/>
      <c r="R180" s="421"/>
      <c r="S180" s="294" t="s">
        <v>148</v>
      </c>
      <c r="T180" s="188"/>
      <c r="U180" s="188"/>
      <c r="V180" s="188"/>
      <c r="W180" s="421"/>
      <c r="X180" s="294" t="s">
        <v>11</v>
      </c>
      <c r="Y180" s="188"/>
      <c r="Z180" s="188"/>
      <c r="AA180" s="188"/>
      <c r="AB180" s="421"/>
      <c r="AC180" s="294" t="s">
        <v>184</v>
      </c>
      <c r="AD180" s="188"/>
      <c r="AE180" s="188"/>
      <c r="AF180" s="188"/>
      <c r="AG180" s="188"/>
      <c r="AH180" s="188"/>
      <c r="AI180" s="188"/>
      <c r="AJ180" s="421"/>
      <c r="AK180" s="294" t="s">
        <v>185</v>
      </c>
      <c r="AL180" s="188"/>
      <c r="AM180" s="188"/>
      <c r="AN180" s="188"/>
      <c r="AO180" s="421"/>
      <c r="AP180" s="294" t="s">
        <v>186</v>
      </c>
      <c r="AQ180" s="188"/>
      <c r="AR180" s="188"/>
      <c r="AS180" s="188"/>
      <c r="AT180" s="421"/>
      <c r="AU180" s="428" t="s">
        <v>187</v>
      </c>
      <c r="AV180" s="428"/>
      <c r="AW180" s="428"/>
      <c r="AX180" s="428"/>
      <c r="AY180" s="428"/>
      <c r="AZ180" s="428"/>
      <c r="BA180" s="429"/>
    </row>
    <row r="181" spans="1:53" s="23" customFormat="1" ht="15" customHeight="1">
      <c r="C181" s="178" t="s">
        <v>188</v>
      </c>
      <c r="D181" s="179"/>
      <c r="E181" s="179"/>
      <c r="F181" s="179"/>
      <c r="G181" s="179"/>
      <c r="H181" s="179"/>
      <c r="I181" s="179"/>
      <c r="J181" s="180"/>
      <c r="K181" s="427"/>
      <c r="L181" s="423"/>
      <c r="M181" s="423"/>
      <c r="N181" s="423"/>
      <c r="O181" s="423"/>
      <c r="P181" s="423"/>
      <c r="Q181" s="423"/>
      <c r="R181" s="424"/>
      <c r="S181" s="422"/>
      <c r="T181" s="423"/>
      <c r="U181" s="423"/>
      <c r="V181" s="423"/>
      <c r="W181" s="424"/>
      <c r="X181" s="422"/>
      <c r="Y181" s="423"/>
      <c r="Z181" s="423"/>
      <c r="AA181" s="423"/>
      <c r="AB181" s="424"/>
      <c r="AC181" s="422"/>
      <c r="AD181" s="423"/>
      <c r="AE181" s="423"/>
      <c r="AF181" s="423"/>
      <c r="AG181" s="423"/>
      <c r="AH181" s="423"/>
      <c r="AI181" s="423"/>
      <c r="AJ181" s="424"/>
      <c r="AK181" s="418"/>
      <c r="AL181" s="419"/>
      <c r="AM181" s="419"/>
      <c r="AN181" s="419"/>
      <c r="AO181" s="420"/>
      <c r="AP181" s="418"/>
      <c r="AQ181" s="419"/>
      <c r="AR181" s="419"/>
      <c r="AS181" s="419"/>
      <c r="AT181" s="420"/>
      <c r="AU181" s="419"/>
      <c r="AV181" s="419"/>
      <c r="AW181" s="419"/>
      <c r="AX181" s="419"/>
      <c r="AY181" s="419"/>
      <c r="AZ181" s="419"/>
      <c r="BA181" s="430"/>
    </row>
    <row r="182" spans="1:53" s="23" customFormat="1" ht="15" customHeight="1" thickBot="1">
      <c r="C182" s="169" t="s">
        <v>195</v>
      </c>
      <c r="D182" s="170"/>
      <c r="E182" s="170"/>
      <c r="F182" s="170"/>
      <c r="G182" s="170"/>
      <c r="H182" s="170"/>
      <c r="I182" s="170"/>
      <c r="J182" s="171"/>
      <c r="K182" s="439"/>
      <c r="L182" s="416"/>
      <c r="M182" s="416"/>
      <c r="N182" s="416"/>
      <c r="O182" s="416"/>
      <c r="P182" s="416"/>
      <c r="Q182" s="416"/>
      <c r="R182" s="417"/>
      <c r="S182" s="415"/>
      <c r="T182" s="416"/>
      <c r="U182" s="416"/>
      <c r="V182" s="416"/>
      <c r="W182" s="417"/>
      <c r="X182" s="415"/>
      <c r="Y182" s="416"/>
      <c r="Z182" s="416"/>
      <c r="AA182" s="416"/>
      <c r="AB182" s="417"/>
      <c r="AC182" s="415"/>
      <c r="AD182" s="416"/>
      <c r="AE182" s="416"/>
      <c r="AF182" s="416"/>
      <c r="AG182" s="416"/>
      <c r="AH182" s="416"/>
      <c r="AI182" s="416"/>
      <c r="AJ182" s="417"/>
      <c r="AK182" s="437"/>
      <c r="AL182" s="411"/>
      <c r="AM182" s="411"/>
      <c r="AN182" s="411"/>
      <c r="AO182" s="438"/>
      <c r="AP182" s="437"/>
      <c r="AQ182" s="411"/>
      <c r="AR182" s="411"/>
      <c r="AS182" s="411"/>
      <c r="AT182" s="438"/>
      <c r="AU182" s="411"/>
      <c r="AV182" s="411"/>
      <c r="AW182" s="411"/>
      <c r="AX182" s="411"/>
      <c r="AY182" s="411"/>
      <c r="AZ182" s="411"/>
      <c r="BA182" s="412"/>
    </row>
    <row r="183" spans="1:53" s="11" customFormat="1" ht="15.75" customHeight="1">
      <c r="B183" s="23"/>
    </row>
    <row r="184" spans="1:53">
      <c r="A184" s="210" t="s">
        <v>202</v>
      </c>
      <c r="B184" s="210"/>
      <c r="C184" s="210"/>
      <c r="D184" s="210"/>
      <c r="E184" s="210"/>
    </row>
    <row r="186" spans="1:53">
      <c r="B186" s="104" t="s">
        <v>203</v>
      </c>
      <c r="C186" s="104"/>
      <c r="D186" s="104"/>
      <c r="E186" s="104"/>
      <c r="F186" s="104"/>
      <c r="G186" s="445"/>
      <c r="H186" s="445"/>
      <c r="I186" s="445"/>
      <c r="J186" s="445"/>
      <c r="K186" s="445"/>
      <c r="L186" s="445"/>
      <c r="M186" s="445"/>
      <c r="N186" s="359" t="s">
        <v>204</v>
      </c>
      <c r="O186" s="359"/>
      <c r="P186" s="359"/>
      <c r="Q186" s="359"/>
      <c r="R186" s="434"/>
      <c r="S186" s="434"/>
      <c r="T186" s="434"/>
      <c r="U186" s="434"/>
      <c r="V186" s="434"/>
      <c r="W186" s="434"/>
      <c r="X186" s="434"/>
    </row>
    <row r="187" spans="1:53">
      <c r="C187" s="104" t="s">
        <v>206</v>
      </c>
      <c r="D187" s="104"/>
      <c r="E187" s="104"/>
      <c r="F187" s="104"/>
      <c r="G187" s="445"/>
      <c r="H187" s="445"/>
      <c r="I187" s="445"/>
      <c r="J187" s="445"/>
      <c r="K187" s="445"/>
      <c r="L187" s="445"/>
      <c r="M187" s="445"/>
      <c r="N187" s="359" t="s">
        <v>204</v>
      </c>
      <c r="O187" s="359"/>
      <c r="P187" s="359"/>
      <c r="Q187" s="359"/>
      <c r="R187" s="434"/>
      <c r="S187" s="434"/>
      <c r="T187" s="434"/>
      <c r="U187" s="434"/>
      <c r="V187" s="434"/>
      <c r="W187" s="434"/>
      <c r="X187" s="434"/>
    </row>
    <row r="188" spans="1:53" s="11" customFormat="1" ht="15.75" customHeight="1">
      <c r="B188" s="23"/>
    </row>
    <row r="189" spans="1:53" s="11" customFormat="1" ht="15" customHeight="1">
      <c r="B189" s="23"/>
    </row>
    <row r="190" spans="1:53" s="23" customFormat="1" ht="15" customHeight="1" thickBot="1">
      <c r="A190" s="141" t="s">
        <v>207</v>
      </c>
      <c r="B190" s="141"/>
      <c r="C190" s="141"/>
      <c r="D190" s="141"/>
      <c r="E190" s="141"/>
      <c r="F190" s="141"/>
      <c r="G190" s="141"/>
      <c r="H190" s="141"/>
      <c r="I190" s="141"/>
      <c r="J190" s="141"/>
      <c r="K190" s="141"/>
      <c r="L190" s="141"/>
      <c r="M190" s="141"/>
      <c r="N190" s="141"/>
    </row>
    <row r="191" spans="1:53" s="11" customFormat="1" ht="15" customHeight="1">
      <c r="B191" s="23"/>
      <c r="C191" s="36"/>
      <c r="D191" s="836" t="s">
        <v>237</v>
      </c>
      <c r="E191" s="836"/>
      <c r="F191" s="836"/>
      <c r="G191" s="836"/>
      <c r="H191" s="836"/>
      <c r="I191" s="836"/>
      <c r="J191" s="836"/>
      <c r="K191" s="836"/>
      <c r="L191" s="836"/>
      <c r="M191" s="836"/>
      <c r="N191" s="836"/>
      <c r="O191" s="836"/>
      <c r="P191" s="160" t="s">
        <v>209</v>
      </c>
      <c r="Q191" s="160"/>
      <c r="R191" s="160"/>
      <c r="S191" s="160"/>
      <c r="T191" s="160"/>
      <c r="U191" s="160"/>
      <c r="V191" s="160"/>
      <c r="W191" s="160"/>
      <c r="X191" s="160"/>
      <c r="Y191" s="160"/>
      <c r="Z191" s="160" t="s">
        <v>210</v>
      </c>
      <c r="AA191" s="160"/>
      <c r="AB191" s="160"/>
      <c r="AC191" s="160"/>
      <c r="AD191" s="160"/>
      <c r="AE191" s="160"/>
      <c r="AF191" s="160"/>
      <c r="AG191" s="160"/>
      <c r="AH191" s="160"/>
      <c r="AI191" s="161"/>
    </row>
    <row r="192" spans="1:53">
      <c r="A192" s="8">
        <v>1</v>
      </c>
      <c r="C192" s="37" t="s">
        <v>238</v>
      </c>
      <c r="D192" s="433">
        <f>IF(ISNA(VLOOKUP(A192,入力シート!$B$47:$L$56,3,FALSE)),"",VLOOKUP(A192,入力シート!$B$47:$L$56,3,FALSE))</f>
        <v>0</v>
      </c>
      <c r="E192" s="433"/>
      <c r="F192" s="433"/>
      <c r="G192" s="433"/>
      <c r="H192" s="433"/>
      <c r="I192" s="433"/>
      <c r="J192" s="433"/>
      <c r="K192" s="433"/>
      <c r="L192" s="433"/>
      <c r="M192" s="433"/>
      <c r="N192" s="433"/>
      <c r="O192" s="433"/>
      <c r="P192" s="431"/>
      <c r="Q192" s="431"/>
      <c r="R192" s="431"/>
      <c r="S192" s="431"/>
      <c r="T192" s="431"/>
      <c r="U192" s="431"/>
      <c r="V192" s="431"/>
      <c r="W192" s="431"/>
      <c r="X192" s="431"/>
      <c r="Y192" s="431"/>
      <c r="Z192" s="431"/>
      <c r="AA192" s="431"/>
      <c r="AB192" s="431"/>
      <c r="AC192" s="431"/>
      <c r="AD192" s="431"/>
      <c r="AE192" s="431"/>
      <c r="AF192" s="431"/>
      <c r="AG192" s="431"/>
      <c r="AH192" s="431"/>
      <c r="AI192" s="432"/>
      <c r="AJ192" s="38"/>
      <c r="AK192" s="38"/>
      <c r="AL192" s="38"/>
      <c r="AM192" s="38"/>
      <c r="AN192" s="38"/>
      <c r="AO192" s="38"/>
      <c r="AP192" s="38"/>
      <c r="AQ192" s="38"/>
      <c r="AR192" s="38"/>
      <c r="AS192" s="38"/>
      <c r="AT192" s="38"/>
      <c r="AU192" s="38"/>
      <c r="AV192" s="38"/>
      <c r="AW192" s="38"/>
      <c r="AX192" s="38"/>
      <c r="AY192" s="38"/>
      <c r="AZ192" s="38"/>
    </row>
    <row r="193" spans="1:52">
      <c r="A193" s="8">
        <v>2</v>
      </c>
      <c r="B193" s="15"/>
      <c r="C193" s="37" t="s">
        <v>214</v>
      </c>
      <c r="D193" s="433">
        <f>IF(ISNA(VLOOKUP(A193,入力シート!$B$47:$L$56,3,FALSE)),"",VLOOKUP(A193,入力シート!$B$47:$L$56,3,FALSE))</f>
        <v>0</v>
      </c>
      <c r="E193" s="433"/>
      <c r="F193" s="433"/>
      <c r="G193" s="433"/>
      <c r="H193" s="433"/>
      <c r="I193" s="433"/>
      <c r="J193" s="433"/>
      <c r="K193" s="433"/>
      <c r="L193" s="433"/>
      <c r="M193" s="433"/>
      <c r="N193" s="433"/>
      <c r="O193" s="433"/>
      <c r="P193" s="431"/>
      <c r="Q193" s="431"/>
      <c r="R193" s="431"/>
      <c r="S193" s="431"/>
      <c r="T193" s="431"/>
      <c r="U193" s="431"/>
      <c r="V193" s="431"/>
      <c r="W193" s="431"/>
      <c r="X193" s="431"/>
      <c r="Y193" s="431"/>
      <c r="Z193" s="431"/>
      <c r="AA193" s="431"/>
      <c r="AB193" s="431"/>
      <c r="AC193" s="431"/>
      <c r="AD193" s="431"/>
      <c r="AE193" s="431"/>
      <c r="AF193" s="431"/>
      <c r="AG193" s="431"/>
      <c r="AH193" s="431"/>
      <c r="AI193" s="432"/>
      <c r="AJ193" s="38"/>
      <c r="AK193" s="38"/>
      <c r="AL193" s="38"/>
      <c r="AM193" s="38"/>
      <c r="AN193" s="38"/>
      <c r="AO193" s="38"/>
      <c r="AP193" s="38"/>
      <c r="AQ193" s="38"/>
      <c r="AR193" s="38"/>
      <c r="AS193" s="38"/>
      <c r="AT193" s="38"/>
      <c r="AU193" s="38"/>
      <c r="AV193" s="38"/>
      <c r="AW193" s="38"/>
      <c r="AX193" s="38"/>
      <c r="AY193" s="38"/>
      <c r="AZ193" s="38"/>
    </row>
    <row r="194" spans="1:52">
      <c r="A194" s="8">
        <v>3</v>
      </c>
      <c r="C194" s="37" t="s">
        <v>216</v>
      </c>
      <c r="D194" s="433">
        <f>IF(ISNA(VLOOKUP(A194,入力シート!$B$47:$L$56,3,FALSE)),"",VLOOKUP(A194,入力シート!$B$47:$L$56,3,FALSE))</f>
        <v>0</v>
      </c>
      <c r="E194" s="433"/>
      <c r="F194" s="433"/>
      <c r="G194" s="433"/>
      <c r="H194" s="433"/>
      <c r="I194" s="433"/>
      <c r="J194" s="433"/>
      <c r="K194" s="433"/>
      <c r="L194" s="433"/>
      <c r="M194" s="433"/>
      <c r="N194" s="433"/>
      <c r="O194" s="433"/>
      <c r="P194" s="431"/>
      <c r="Q194" s="431"/>
      <c r="R194" s="431"/>
      <c r="S194" s="431"/>
      <c r="T194" s="431"/>
      <c r="U194" s="431"/>
      <c r="V194" s="431"/>
      <c r="W194" s="431"/>
      <c r="X194" s="431"/>
      <c r="Y194" s="431"/>
      <c r="Z194" s="431"/>
      <c r="AA194" s="431"/>
      <c r="AB194" s="431"/>
      <c r="AC194" s="431"/>
      <c r="AD194" s="431"/>
      <c r="AE194" s="431"/>
      <c r="AF194" s="431"/>
      <c r="AG194" s="431"/>
      <c r="AH194" s="431"/>
      <c r="AI194" s="432"/>
      <c r="AJ194" s="38"/>
      <c r="AK194" s="38"/>
      <c r="AL194" s="38"/>
      <c r="AM194" s="38"/>
      <c r="AN194" s="38"/>
      <c r="AO194" s="38"/>
      <c r="AP194" s="38"/>
      <c r="AQ194" s="38"/>
      <c r="AR194" s="38"/>
      <c r="AS194" s="38"/>
      <c r="AT194" s="38"/>
      <c r="AU194" s="38"/>
      <c r="AV194" s="38"/>
      <c r="AW194" s="38"/>
      <c r="AX194" s="38"/>
      <c r="AY194" s="38"/>
      <c r="AZ194" s="38"/>
    </row>
    <row r="195" spans="1:52">
      <c r="A195" s="8">
        <v>4</v>
      </c>
      <c r="C195" s="37" t="s">
        <v>218</v>
      </c>
      <c r="D195" s="433">
        <f>IF(ISNA(VLOOKUP(A195,入力シート!$B$47:$L$56,3,FALSE)),"",VLOOKUP(A195,入力シート!$B$47:$L$56,3,FALSE))</f>
        <v>0</v>
      </c>
      <c r="E195" s="433"/>
      <c r="F195" s="433"/>
      <c r="G195" s="433"/>
      <c r="H195" s="433"/>
      <c r="I195" s="433"/>
      <c r="J195" s="433"/>
      <c r="K195" s="433"/>
      <c r="L195" s="433"/>
      <c r="M195" s="433"/>
      <c r="N195" s="433"/>
      <c r="O195" s="433"/>
      <c r="P195" s="431"/>
      <c r="Q195" s="431"/>
      <c r="R195" s="431"/>
      <c r="S195" s="431"/>
      <c r="T195" s="431"/>
      <c r="U195" s="431"/>
      <c r="V195" s="431"/>
      <c r="W195" s="431"/>
      <c r="X195" s="431"/>
      <c r="Y195" s="431"/>
      <c r="Z195" s="431"/>
      <c r="AA195" s="431"/>
      <c r="AB195" s="431"/>
      <c r="AC195" s="431"/>
      <c r="AD195" s="431"/>
      <c r="AE195" s="431"/>
      <c r="AF195" s="431"/>
      <c r="AG195" s="431"/>
      <c r="AH195" s="431"/>
      <c r="AI195" s="432"/>
      <c r="AJ195" s="38"/>
      <c r="AK195" s="38"/>
      <c r="AL195" s="38"/>
      <c r="AM195" s="38"/>
      <c r="AN195" s="38"/>
      <c r="AO195" s="38"/>
      <c r="AP195" s="38"/>
      <c r="AQ195" s="38"/>
      <c r="AR195" s="38"/>
      <c r="AS195" s="38"/>
      <c r="AT195" s="38"/>
      <c r="AU195" s="38"/>
      <c r="AV195" s="38"/>
      <c r="AW195" s="38"/>
      <c r="AX195" s="38"/>
      <c r="AY195" s="38"/>
      <c r="AZ195" s="38"/>
    </row>
    <row r="196" spans="1:52">
      <c r="A196" s="8">
        <v>5</v>
      </c>
      <c r="C196" s="37" t="s">
        <v>220</v>
      </c>
      <c r="D196" s="433">
        <f>IF(ISNA(VLOOKUP(A196,入力シート!$B$47:$L$56,3,FALSE)),"",VLOOKUP(A196,入力シート!$B$47:$L$56,3,FALSE))</f>
        <v>0</v>
      </c>
      <c r="E196" s="433"/>
      <c r="F196" s="433"/>
      <c r="G196" s="433"/>
      <c r="H196" s="433"/>
      <c r="I196" s="433"/>
      <c r="J196" s="433"/>
      <c r="K196" s="433"/>
      <c r="L196" s="433"/>
      <c r="M196" s="433"/>
      <c r="N196" s="433"/>
      <c r="O196" s="433"/>
      <c r="P196" s="431"/>
      <c r="Q196" s="431"/>
      <c r="R196" s="431"/>
      <c r="S196" s="431"/>
      <c r="T196" s="431"/>
      <c r="U196" s="431"/>
      <c r="V196" s="431"/>
      <c r="W196" s="431"/>
      <c r="X196" s="431"/>
      <c r="Y196" s="431"/>
      <c r="Z196" s="431"/>
      <c r="AA196" s="431"/>
      <c r="AB196" s="431"/>
      <c r="AC196" s="431"/>
      <c r="AD196" s="431"/>
      <c r="AE196" s="431"/>
      <c r="AF196" s="431"/>
      <c r="AG196" s="431"/>
      <c r="AH196" s="431"/>
      <c r="AI196" s="432"/>
      <c r="AJ196" s="38"/>
      <c r="AK196" s="38"/>
      <c r="AL196" s="38"/>
      <c r="AM196" s="38"/>
      <c r="AN196" s="38"/>
      <c r="AO196" s="38"/>
      <c r="AP196" s="38"/>
      <c r="AQ196" s="38"/>
      <c r="AR196" s="38"/>
      <c r="AS196" s="38"/>
      <c r="AT196" s="38"/>
      <c r="AU196" s="38"/>
      <c r="AV196" s="38"/>
      <c r="AW196" s="38"/>
      <c r="AX196" s="38"/>
      <c r="AY196" s="38"/>
      <c r="AZ196" s="38"/>
    </row>
    <row r="197" spans="1:52">
      <c r="A197" s="8">
        <v>6</v>
      </c>
      <c r="C197" s="37" t="s">
        <v>221</v>
      </c>
      <c r="D197" s="433">
        <f>IF(ISNA(VLOOKUP(A197,入力シート!$B$47:$L$56,3,FALSE)),"",VLOOKUP(A197,入力シート!$B$47:$L$56,3,FALSE))</f>
        <v>0</v>
      </c>
      <c r="E197" s="433"/>
      <c r="F197" s="433"/>
      <c r="G197" s="433"/>
      <c r="H197" s="433"/>
      <c r="I197" s="433"/>
      <c r="J197" s="433"/>
      <c r="K197" s="433"/>
      <c r="L197" s="433"/>
      <c r="M197" s="433"/>
      <c r="N197" s="433"/>
      <c r="O197" s="433"/>
      <c r="P197" s="431"/>
      <c r="Q197" s="431"/>
      <c r="R197" s="431"/>
      <c r="S197" s="431"/>
      <c r="T197" s="431"/>
      <c r="U197" s="431"/>
      <c r="V197" s="431"/>
      <c r="W197" s="431"/>
      <c r="X197" s="431"/>
      <c r="Y197" s="431"/>
      <c r="Z197" s="431"/>
      <c r="AA197" s="431"/>
      <c r="AB197" s="431"/>
      <c r="AC197" s="431"/>
      <c r="AD197" s="431"/>
      <c r="AE197" s="431"/>
      <c r="AF197" s="431"/>
      <c r="AG197" s="431"/>
      <c r="AH197" s="431"/>
      <c r="AI197" s="432"/>
      <c r="AJ197" s="38"/>
      <c r="AK197" s="38"/>
      <c r="AL197" s="38"/>
      <c r="AM197" s="38"/>
      <c r="AN197" s="38"/>
      <c r="AO197" s="38"/>
      <c r="AP197" s="38"/>
      <c r="AQ197" s="38"/>
      <c r="AR197" s="38"/>
      <c r="AS197" s="38"/>
      <c r="AT197" s="38"/>
      <c r="AU197" s="38"/>
      <c r="AV197" s="38"/>
      <c r="AW197" s="38"/>
      <c r="AX197" s="38"/>
      <c r="AY197" s="38"/>
      <c r="AZ197" s="38"/>
    </row>
    <row r="198" spans="1:52">
      <c r="A198" s="8">
        <v>7</v>
      </c>
      <c r="B198" s="15"/>
      <c r="C198" s="37" t="s">
        <v>222</v>
      </c>
      <c r="D198" s="433">
        <f>IF(ISNA(VLOOKUP(A198,入力シート!$B$47:$L$56,3,FALSE)),"",VLOOKUP(A198,入力シート!$B$47:$L$56,3,FALSE))</f>
        <v>0</v>
      </c>
      <c r="E198" s="433"/>
      <c r="F198" s="433"/>
      <c r="G198" s="433"/>
      <c r="H198" s="433"/>
      <c r="I198" s="433"/>
      <c r="J198" s="433"/>
      <c r="K198" s="433"/>
      <c r="L198" s="433"/>
      <c r="M198" s="433"/>
      <c r="N198" s="433"/>
      <c r="O198" s="433"/>
      <c r="P198" s="431"/>
      <c r="Q198" s="431"/>
      <c r="R198" s="431"/>
      <c r="S198" s="431"/>
      <c r="T198" s="431"/>
      <c r="U198" s="431"/>
      <c r="V198" s="431"/>
      <c r="W198" s="431"/>
      <c r="X198" s="431"/>
      <c r="Y198" s="431"/>
      <c r="Z198" s="431"/>
      <c r="AA198" s="431"/>
      <c r="AB198" s="431"/>
      <c r="AC198" s="431"/>
      <c r="AD198" s="431"/>
      <c r="AE198" s="431"/>
      <c r="AF198" s="431"/>
      <c r="AG198" s="431"/>
      <c r="AH198" s="431"/>
      <c r="AI198" s="432"/>
      <c r="AJ198" s="38"/>
      <c r="AK198" s="38"/>
      <c r="AL198" s="38"/>
      <c r="AM198" s="38"/>
      <c r="AN198" s="38"/>
      <c r="AO198" s="38"/>
      <c r="AP198" s="38"/>
      <c r="AQ198" s="38"/>
      <c r="AR198" s="38"/>
      <c r="AS198" s="38"/>
      <c r="AT198" s="38"/>
      <c r="AU198" s="38"/>
      <c r="AV198" s="38"/>
      <c r="AW198" s="38"/>
      <c r="AX198" s="38"/>
      <c r="AY198" s="38"/>
      <c r="AZ198" s="38"/>
    </row>
    <row r="199" spans="1:52">
      <c r="A199" s="8">
        <v>8</v>
      </c>
      <c r="C199" s="37" t="s">
        <v>223</v>
      </c>
      <c r="D199" s="433">
        <f>IF(ISNA(VLOOKUP(A199,入力シート!$B$47:$L$56,3,FALSE)),"",VLOOKUP(A199,入力シート!$B$47:$L$56,3,FALSE))</f>
        <v>0</v>
      </c>
      <c r="E199" s="433"/>
      <c r="F199" s="433"/>
      <c r="G199" s="433"/>
      <c r="H199" s="433"/>
      <c r="I199" s="433"/>
      <c r="J199" s="433"/>
      <c r="K199" s="433"/>
      <c r="L199" s="433"/>
      <c r="M199" s="433"/>
      <c r="N199" s="433"/>
      <c r="O199" s="433"/>
      <c r="P199" s="431"/>
      <c r="Q199" s="431"/>
      <c r="R199" s="431"/>
      <c r="S199" s="431"/>
      <c r="T199" s="431"/>
      <c r="U199" s="431"/>
      <c r="V199" s="431"/>
      <c r="W199" s="431"/>
      <c r="X199" s="431"/>
      <c r="Y199" s="431"/>
      <c r="Z199" s="431"/>
      <c r="AA199" s="431"/>
      <c r="AB199" s="431"/>
      <c r="AC199" s="431"/>
      <c r="AD199" s="431"/>
      <c r="AE199" s="431"/>
      <c r="AF199" s="431"/>
      <c r="AG199" s="431"/>
      <c r="AH199" s="431"/>
      <c r="AI199" s="432"/>
      <c r="AJ199" s="38"/>
      <c r="AK199" s="38"/>
      <c r="AL199" s="38"/>
      <c r="AM199" s="38"/>
      <c r="AN199" s="38"/>
      <c r="AO199" s="38"/>
      <c r="AP199" s="38"/>
      <c r="AQ199" s="38"/>
      <c r="AR199" s="38"/>
      <c r="AS199" s="38"/>
      <c r="AT199" s="38"/>
      <c r="AU199" s="38"/>
      <c r="AV199" s="38"/>
      <c r="AW199" s="38"/>
      <c r="AX199" s="38"/>
      <c r="AY199" s="38"/>
      <c r="AZ199" s="38"/>
    </row>
    <row r="200" spans="1:52">
      <c r="A200" s="8">
        <v>9</v>
      </c>
      <c r="C200" s="37" t="s">
        <v>224</v>
      </c>
      <c r="D200" s="433">
        <f>IF(ISNA(VLOOKUP(A200,入力シート!$B$47:$L$56,3,FALSE)),"",VLOOKUP(A200,入力シート!$B$47:$L$56,3,FALSE))</f>
        <v>0</v>
      </c>
      <c r="E200" s="433"/>
      <c r="F200" s="433"/>
      <c r="G200" s="433"/>
      <c r="H200" s="433"/>
      <c r="I200" s="433"/>
      <c r="J200" s="433"/>
      <c r="K200" s="433"/>
      <c r="L200" s="433"/>
      <c r="M200" s="433"/>
      <c r="N200" s="433"/>
      <c r="O200" s="433"/>
      <c r="P200" s="431"/>
      <c r="Q200" s="431"/>
      <c r="R200" s="431"/>
      <c r="S200" s="431"/>
      <c r="T200" s="431"/>
      <c r="U200" s="431"/>
      <c r="V200" s="431"/>
      <c r="W200" s="431"/>
      <c r="X200" s="431"/>
      <c r="Y200" s="431"/>
      <c r="Z200" s="431"/>
      <c r="AA200" s="431"/>
      <c r="AB200" s="431"/>
      <c r="AC200" s="431"/>
      <c r="AD200" s="431"/>
      <c r="AE200" s="431"/>
      <c r="AF200" s="431"/>
      <c r="AG200" s="431"/>
      <c r="AH200" s="431"/>
      <c r="AI200" s="432"/>
      <c r="AJ200" s="38"/>
      <c r="AK200" s="38"/>
      <c r="AL200" s="38"/>
      <c r="AM200" s="38"/>
      <c r="AN200" s="38"/>
      <c r="AO200" s="38"/>
      <c r="AP200" s="38"/>
      <c r="AQ200" s="38"/>
      <c r="AR200" s="38"/>
      <c r="AS200" s="38"/>
      <c r="AT200" s="38"/>
      <c r="AU200" s="38"/>
      <c r="AV200" s="38"/>
      <c r="AW200" s="38"/>
      <c r="AX200" s="38"/>
      <c r="AY200" s="38"/>
      <c r="AZ200" s="38"/>
    </row>
    <row r="201" spans="1:52" ht="19.5" thickBot="1">
      <c r="A201" s="8">
        <v>10</v>
      </c>
      <c r="C201" s="39" t="s">
        <v>225</v>
      </c>
      <c r="D201" s="455">
        <f>IF(ISNA(VLOOKUP(A201,入力シート!$B$47:$L$56,3,FALSE)),"",VLOOKUP(A201,入力シート!$B$47:$L$56,3,FALSE))</f>
        <v>0</v>
      </c>
      <c r="E201" s="456"/>
      <c r="F201" s="456"/>
      <c r="G201" s="456"/>
      <c r="H201" s="456"/>
      <c r="I201" s="456"/>
      <c r="J201" s="456"/>
      <c r="K201" s="456"/>
      <c r="L201" s="456"/>
      <c r="M201" s="456"/>
      <c r="N201" s="456"/>
      <c r="O201" s="457"/>
      <c r="P201" s="446"/>
      <c r="Q201" s="447"/>
      <c r="R201" s="447"/>
      <c r="S201" s="447"/>
      <c r="T201" s="447"/>
      <c r="U201" s="447"/>
      <c r="V201" s="447"/>
      <c r="W201" s="447"/>
      <c r="X201" s="447"/>
      <c r="Y201" s="448"/>
      <c r="Z201" s="446"/>
      <c r="AA201" s="447"/>
      <c r="AB201" s="447"/>
      <c r="AC201" s="447"/>
      <c r="AD201" s="447"/>
      <c r="AE201" s="447"/>
      <c r="AF201" s="447"/>
      <c r="AG201" s="447"/>
      <c r="AH201" s="447"/>
      <c r="AI201" s="454"/>
      <c r="AJ201" s="41"/>
      <c r="AK201" s="38"/>
      <c r="AL201" s="38"/>
      <c r="AM201" s="38"/>
      <c r="AN201" s="38"/>
      <c r="AO201" s="38"/>
      <c r="AP201" s="38"/>
      <c r="AQ201" s="38"/>
      <c r="AR201" s="38"/>
      <c r="AS201" s="38"/>
      <c r="AT201" s="38"/>
      <c r="AU201" s="38"/>
      <c r="AV201" s="38"/>
      <c r="AW201" s="38"/>
      <c r="AX201" s="38"/>
      <c r="AY201" s="38"/>
      <c r="AZ201" s="38"/>
    </row>
    <row r="202" spans="1:52" ht="19.5" thickBot="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spans="1:52" ht="19.5" thickBot="1">
      <c r="A203" s="3"/>
      <c r="B203" s="135" t="s">
        <v>226</v>
      </c>
      <c r="C203" s="136"/>
      <c r="D203" s="136"/>
      <c r="E203" s="137"/>
      <c r="F203" s="443"/>
      <c r="G203" s="443"/>
      <c r="H203" s="443"/>
      <c r="I203" s="443"/>
      <c r="J203" s="443"/>
      <c r="K203" s="443"/>
      <c r="L203" s="444"/>
      <c r="M203" s="3"/>
      <c r="N203" s="3"/>
      <c r="O203" s="3"/>
      <c r="P203" s="3"/>
      <c r="Q203" s="3"/>
      <c r="R203" s="3"/>
      <c r="S203" s="3"/>
      <c r="T203" s="3"/>
      <c r="U203" s="3"/>
      <c r="V203" s="3"/>
      <c r="W203" s="3"/>
    </row>
    <row r="204" spans="1:52">
      <c r="A204" s="3"/>
      <c r="B204" s="135" t="s">
        <v>227</v>
      </c>
      <c r="C204" s="136"/>
      <c r="D204" s="136"/>
      <c r="E204" s="137"/>
      <c r="F204" s="440"/>
      <c r="G204" s="441"/>
      <c r="H204" s="441"/>
      <c r="I204" s="441"/>
      <c r="J204" s="441"/>
      <c r="K204" s="441"/>
      <c r="L204" s="442"/>
      <c r="M204" s="135" t="s">
        <v>229</v>
      </c>
      <c r="N204" s="136"/>
      <c r="O204" s="136"/>
      <c r="P204" s="137"/>
      <c r="Q204" s="440"/>
      <c r="R204" s="441"/>
      <c r="S204" s="441"/>
      <c r="T204" s="441"/>
      <c r="U204" s="441"/>
      <c r="V204" s="441"/>
      <c r="W204" s="442"/>
    </row>
    <row r="205" spans="1:52">
      <c r="A205" s="3"/>
      <c r="B205" s="135" t="s">
        <v>230</v>
      </c>
      <c r="C205" s="136"/>
      <c r="D205" s="136"/>
      <c r="E205" s="137"/>
      <c r="F205" s="440"/>
      <c r="G205" s="441"/>
      <c r="H205" s="441"/>
      <c r="I205" s="441"/>
      <c r="J205" s="441"/>
      <c r="K205" s="441"/>
      <c r="L205" s="442"/>
      <c r="M205" s="135" t="s">
        <v>232</v>
      </c>
      <c r="N205" s="136"/>
      <c r="O205" s="136"/>
      <c r="P205" s="137"/>
      <c r="Q205" s="440"/>
      <c r="R205" s="441"/>
      <c r="S205" s="441"/>
      <c r="T205" s="441"/>
      <c r="U205" s="441"/>
      <c r="V205" s="441"/>
      <c r="W205" s="442"/>
    </row>
    <row r="206" spans="1:52">
      <c r="A206" s="3"/>
      <c r="B206" s="2"/>
      <c r="C206" s="3"/>
      <c r="D206" s="3"/>
      <c r="E206" s="3"/>
      <c r="F206" s="3"/>
      <c r="G206" s="3"/>
      <c r="H206" s="3"/>
      <c r="I206" s="3"/>
      <c r="J206" s="3"/>
      <c r="K206" s="3"/>
      <c r="L206" s="3"/>
      <c r="M206" s="3"/>
      <c r="N206" s="3"/>
      <c r="O206" s="3"/>
      <c r="P206" s="3"/>
      <c r="Q206" s="3"/>
      <c r="R206" s="3"/>
      <c r="S206" s="3"/>
      <c r="T206" s="3"/>
      <c r="U206" s="3"/>
      <c r="V206" s="3"/>
      <c r="W206" s="3"/>
    </row>
    <row r="207" spans="1:52" s="23" customFormat="1" ht="15" customHeight="1" thickBot="1">
      <c r="A207" s="449" t="s">
        <v>233</v>
      </c>
      <c r="B207" s="449"/>
      <c r="C207" s="449"/>
      <c r="D207" s="449"/>
      <c r="E207" s="449"/>
      <c r="F207" s="449"/>
      <c r="G207" s="449"/>
      <c r="H207" s="449"/>
      <c r="I207" s="449"/>
      <c r="J207" s="449"/>
      <c r="K207" s="449"/>
      <c r="L207" s="449"/>
      <c r="M207" s="449"/>
      <c r="N207" s="449"/>
      <c r="O207" s="449"/>
      <c r="P207" s="449"/>
      <c r="Q207" s="449"/>
      <c r="R207" s="449"/>
      <c r="S207" s="449"/>
      <c r="T207" s="449"/>
      <c r="U207" s="449"/>
      <c r="V207" s="449"/>
      <c r="W207" s="449"/>
    </row>
    <row r="208" spans="1:52" ht="19.5" thickBot="1">
      <c r="A208" s="3"/>
      <c r="B208" s="135" t="s">
        <v>226</v>
      </c>
      <c r="C208" s="136"/>
      <c r="D208" s="136"/>
      <c r="E208" s="137"/>
      <c r="F208" s="443"/>
      <c r="G208" s="443"/>
      <c r="H208" s="443"/>
      <c r="I208" s="443"/>
      <c r="J208" s="443"/>
      <c r="K208" s="443"/>
      <c r="L208" s="444"/>
      <c r="M208" s="3"/>
      <c r="N208" s="3"/>
      <c r="O208" s="3"/>
      <c r="P208" s="3"/>
      <c r="Q208" s="3"/>
      <c r="R208" s="3"/>
      <c r="S208" s="3"/>
      <c r="T208" s="3"/>
      <c r="U208" s="3"/>
      <c r="V208" s="3"/>
      <c r="W208" s="3"/>
    </row>
    <row r="209" spans="1:23" ht="19.5" thickBot="1">
      <c r="A209" s="3"/>
      <c r="B209" s="135" t="s">
        <v>227</v>
      </c>
      <c r="C209" s="136"/>
      <c r="D209" s="136"/>
      <c r="E209" s="137"/>
      <c r="F209" s="440"/>
      <c r="G209" s="441"/>
      <c r="H209" s="441"/>
      <c r="I209" s="441"/>
      <c r="J209" s="441"/>
      <c r="K209" s="441"/>
      <c r="L209" s="442"/>
      <c r="M209" s="135" t="s">
        <v>229</v>
      </c>
      <c r="N209" s="136"/>
      <c r="O209" s="136"/>
      <c r="P209" s="137"/>
      <c r="Q209" s="440"/>
      <c r="R209" s="441"/>
      <c r="S209" s="441"/>
      <c r="T209" s="441"/>
      <c r="U209" s="441"/>
      <c r="V209" s="441"/>
      <c r="W209" s="442"/>
    </row>
    <row r="210" spans="1:23" ht="19.5" thickBot="1">
      <c r="A210" s="3"/>
      <c r="B210" s="135" t="s">
        <v>230</v>
      </c>
      <c r="C210" s="136"/>
      <c r="D210" s="136"/>
      <c r="E210" s="137"/>
      <c r="F210" s="440"/>
      <c r="G210" s="441"/>
      <c r="H210" s="441"/>
      <c r="I210" s="441"/>
      <c r="J210" s="441"/>
      <c r="K210" s="441"/>
      <c r="L210" s="442"/>
      <c r="M210" s="135" t="s">
        <v>232</v>
      </c>
      <c r="N210" s="136"/>
      <c r="O210" s="136"/>
      <c r="P210" s="137"/>
      <c r="Q210" s="440"/>
      <c r="R210" s="441"/>
      <c r="S210" s="441"/>
      <c r="T210" s="441"/>
      <c r="U210" s="441"/>
      <c r="V210" s="441"/>
      <c r="W210" s="442"/>
    </row>
    <row r="211" spans="1:23">
      <c r="A211" s="3"/>
      <c r="B211" s="2"/>
      <c r="C211" s="3"/>
      <c r="D211" s="3"/>
      <c r="E211" s="3"/>
      <c r="F211" s="3"/>
      <c r="G211" s="3"/>
      <c r="H211" s="3"/>
      <c r="I211" s="3"/>
      <c r="J211" s="3"/>
      <c r="K211" s="3"/>
      <c r="L211" s="3"/>
      <c r="M211" s="3"/>
      <c r="N211" s="3"/>
      <c r="O211" s="3"/>
      <c r="P211" s="3"/>
      <c r="Q211" s="3"/>
      <c r="R211" s="3"/>
      <c r="S211" s="3"/>
      <c r="T211" s="3"/>
      <c r="U211" s="3"/>
      <c r="V211" s="3"/>
      <c r="W211" s="3"/>
    </row>
    <row r="212" spans="1:23" s="23" customFormat="1" ht="15" customHeight="1" thickBot="1">
      <c r="A212" s="449" t="s">
        <v>235</v>
      </c>
      <c r="B212" s="449"/>
      <c r="C212" s="449"/>
      <c r="D212" s="449"/>
      <c r="E212" s="449"/>
      <c r="F212" s="449"/>
      <c r="G212" s="449"/>
      <c r="H212" s="449"/>
      <c r="I212" s="449"/>
      <c r="J212" s="449"/>
      <c r="K212" s="449"/>
      <c r="L212" s="449"/>
      <c r="M212" s="449"/>
      <c r="N212" s="449"/>
      <c r="O212" s="449"/>
      <c r="P212" s="449"/>
      <c r="Q212" s="449"/>
      <c r="R212" s="449"/>
      <c r="S212" s="449"/>
      <c r="T212" s="449"/>
      <c r="U212" s="449"/>
      <c r="V212" s="449"/>
      <c r="W212" s="449"/>
    </row>
    <row r="213" spans="1:23" ht="19.5" thickBot="1">
      <c r="A213" s="3"/>
      <c r="B213" s="135" t="s">
        <v>226</v>
      </c>
      <c r="C213" s="136"/>
      <c r="D213" s="136"/>
      <c r="E213" s="137"/>
      <c r="F213" s="450">
        <f>MAX(入力シート!M111:T120)</f>
        <v>0</v>
      </c>
      <c r="G213" s="450"/>
      <c r="H213" s="450"/>
      <c r="I213" s="450"/>
      <c r="J213" s="450"/>
      <c r="K213" s="450"/>
      <c r="L213" s="451"/>
      <c r="M213" s="3"/>
      <c r="N213" s="3"/>
      <c r="O213" s="3"/>
      <c r="P213" s="3"/>
      <c r="Q213" s="3"/>
      <c r="R213" s="3"/>
      <c r="S213" s="3"/>
      <c r="T213" s="3"/>
      <c r="U213" s="3"/>
      <c r="V213" s="3"/>
      <c r="W213" s="3"/>
    </row>
    <row r="214" spans="1:23" ht="19.5" thickBot="1">
      <c r="A214" s="3"/>
      <c r="B214" s="135" t="s">
        <v>227</v>
      </c>
      <c r="C214" s="136"/>
      <c r="D214" s="136"/>
      <c r="E214" s="137"/>
      <c r="F214" s="440"/>
      <c r="G214" s="441"/>
      <c r="H214" s="441"/>
      <c r="I214" s="441"/>
      <c r="J214" s="441"/>
      <c r="K214" s="441"/>
      <c r="L214" s="442"/>
      <c r="M214" s="135" t="s">
        <v>229</v>
      </c>
      <c r="N214" s="136"/>
      <c r="O214" s="136"/>
      <c r="P214" s="137"/>
      <c r="Q214" s="440"/>
      <c r="R214" s="441"/>
      <c r="S214" s="441"/>
      <c r="T214" s="441"/>
      <c r="U214" s="441"/>
      <c r="V214" s="441"/>
      <c r="W214" s="442"/>
    </row>
    <row r="215" spans="1:23" ht="19.5" thickBot="1">
      <c r="A215" s="3"/>
      <c r="B215" s="135" t="s">
        <v>230</v>
      </c>
      <c r="C215" s="136"/>
      <c r="D215" s="136"/>
      <c r="E215" s="137"/>
      <c r="F215" s="440"/>
      <c r="G215" s="441"/>
      <c r="H215" s="441"/>
      <c r="I215" s="441"/>
      <c r="J215" s="441"/>
      <c r="K215" s="441"/>
      <c r="L215" s="442"/>
      <c r="M215" s="135" t="s">
        <v>232</v>
      </c>
      <c r="N215" s="136"/>
      <c r="O215" s="136"/>
      <c r="P215" s="137"/>
      <c r="Q215" s="440"/>
      <c r="R215" s="441"/>
      <c r="S215" s="441"/>
      <c r="T215" s="441"/>
      <c r="U215" s="441"/>
      <c r="V215" s="441"/>
      <c r="W215" s="442"/>
    </row>
  </sheetData>
  <sheetProtection sheet="1" objects="1" scenarios="1"/>
  <protectedRanges>
    <protectedRange sqref="AG47:AI56" name="範囲18"/>
    <protectedRange sqref="P192:AI201 F203:L205 Q204:W205" name="範囲16"/>
    <protectedRange sqref="K178:BA179 K181:BA182" name="範囲14"/>
    <protectedRange sqref="D155:AJ164 AS155:AZ164" name="範囲12"/>
    <protectedRange sqref="M124:AP133" name="範囲10"/>
    <protectedRange sqref="D98:AB107 AH98:AL107 AW98:BF107" name="範囲8"/>
    <protectedRange sqref="U63:AZ64 U66:AZ67 U69:AZ70 U72:AZ73 U75:AZ76 U78:AZ79 U81:AZ82 U84:AZ85 U87:AZ88 U90:AZ91" name="範囲6"/>
    <protectedRange sqref="D47:AC56 AS47:AU56" name="範囲4"/>
    <protectedRange sqref="T13:W15 AI14:AJ14" name="範囲2"/>
    <protectedRange sqref="F3:X8 AG2:AX6 AG7:AM8 AS7:AX8 AG9:AX10" name="範囲1"/>
    <protectedRange sqref="D21:Q40 W21:AN40" name="範囲3"/>
    <protectedRange sqref="O63:Q64 O66:Q67 O69:Q70 O72:Q73 O75:Q76 O78:Q79 O81:Q82 O84:Q85 O87:Q88 O90:Q91" name="範囲5"/>
    <protectedRange sqref="AL62:AP62 AL65:AP65 AL68:AP68 AL71:AP71 AL74:AP74 AL77:AP77 AL80:AP80 AL83:AP83 AL86:AP86 AL89:AP89" name="範囲7"/>
    <protectedRange sqref="D111:Y120 AJ111:AQ120" name="範囲9"/>
    <protectedRange sqref="D141:AJ150 AS141:BD150" name="範囲11"/>
    <protectedRange sqref="L169:AZ170" name="範囲13"/>
    <protectedRange sqref="G186:M187 R186:X187" name="範囲15"/>
    <protectedRange sqref="F208:L210 Q209:W210 F214:L215 Q214:W215" name="範囲17"/>
  </protectedRanges>
  <mergeCells count="1165">
    <mergeCell ref="U119:Y119"/>
    <mergeCell ref="AE119:AI119"/>
    <mergeCell ref="Z119:AD119"/>
    <mergeCell ref="M126:Q126"/>
    <mergeCell ref="D124:L124"/>
    <mergeCell ref="D127:L127"/>
    <mergeCell ref="Z117:AD117"/>
    <mergeCell ref="R127:AP127"/>
    <mergeCell ref="D128:L128"/>
    <mergeCell ref="R125:AP125"/>
    <mergeCell ref="AJ117:AQ117"/>
    <mergeCell ref="AJ118:AQ118"/>
    <mergeCell ref="AJ119:AQ119"/>
    <mergeCell ref="B118:C118"/>
    <mergeCell ref="D118:H118"/>
    <mergeCell ref="I118:L118"/>
    <mergeCell ref="M118:T118"/>
    <mergeCell ref="U118:Y118"/>
    <mergeCell ref="B127:C127"/>
    <mergeCell ref="M127:Q127"/>
    <mergeCell ref="AC99:AG99"/>
    <mergeCell ref="AR100:AV100"/>
    <mergeCell ref="U100:AB100"/>
    <mergeCell ref="AE112:AI112"/>
    <mergeCell ref="R123:AP123"/>
    <mergeCell ref="Z118:AD118"/>
    <mergeCell ref="BB99:BF99"/>
    <mergeCell ref="BB102:BF102"/>
    <mergeCell ref="AR104:AV104"/>
    <mergeCell ref="AH97:AL97"/>
    <mergeCell ref="AH105:AL105"/>
    <mergeCell ref="AJ110:AQ110"/>
    <mergeCell ref="AC97:AG97"/>
    <mergeCell ref="M114:T114"/>
    <mergeCell ref="U114:Y114"/>
    <mergeCell ref="AE117:AI117"/>
    <mergeCell ref="M115:T115"/>
    <mergeCell ref="U115:Y115"/>
    <mergeCell ref="U111:Y111"/>
    <mergeCell ref="AH99:AL99"/>
    <mergeCell ref="AM103:AQ103"/>
    <mergeCell ref="AW117:AX117"/>
    <mergeCell ref="M119:T119"/>
    <mergeCell ref="Z116:AD116"/>
    <mergeCell ref="AE110:AI110"/>
    <mergeCell ref="AE111:AI111"/>
    <mergeCell ref="AW100:BA100"/>
    <mergeCell ref="BB103:BF103"/>
    <mergeCell ref="U101:AB101"/>
    <mergeCell ref="U113:Y113"/>
    <mergeCell ref="M116:T116"/>
    <mergeCell ref="AE120:AI120"/>
    <mergeCell ref="BE56:BF56"/>
    <mergeCell ref="R53:V53"/>
    <mergeCell ref="W53:X53"/>
    <mergeCell ref="Y53:Z53"/>
    <mergeCell ref="AA53:AC53"/>
    <mergeCell ref="AD53:AF53"/>
    <mergeCell ref="AG55:AI55"/>
    <mergeCell ref="AA55:AC55"/>
    <mergeCell ref="AS54:AU54"/>
    <mergeCell ref="AA51:AC51"/>
    <mergeCell ref="L69:N70"/>
    <mergeCell ref="B49:C49"/>
    <mergeCell ref="B50:C50"/>
    <mergeCell ref="AW110:AX110"/>
    <mergeCell ref="AL80:AP80"/>
    <mergeCell ref="AA89:AK89"/>
    <mergeCell ref="AR106:AV106"/>
    <mergeCell ref="AW106:BA106"/>
    <mergeCell ref="AW107:BA107"/>
    <mergeCell ref="B95:I95"/>
    <mergeCell ref="AR101:AV101"/>
    <mergeCell ref="AR103:AV103"/>
    <mergeCell ref="AR107:AV107"/>
    <mergeCell ref="U105:AB105"/>
    <mergeCell ref="B86:K88"/>
    <mergeCell ref="B97:C97"/>
    <mergeCell ref="D97:L97"/>
    <mergeCell ref="AL89:AP89"/>
    <mergeCell ref="AQ89:AZ89"/>
    <mergeCell ref="BB98:BF98"/>
    <mergeCell ref="BB97:BF97"/>
    <mergeCell ref="BB107:BF107"/>
    <mergeCell ref="BB51:BD51"/>
    <mergeCell ref="BE51:BF51"/>
    <mergeCell ref="AV49:AX49"/>
    <mergeCell ref="BB49:BD49"/>
    <mergeCell ref="BE49:BF49"/>
    <mergeCell ref="R51:V51"/>
    <mergeCell ref="BE48:BF48"/>
    <mergeCell ref="AV48:AX48"/>
    <mergeCell ref="AY48:BA48"/>
    <mergeCell ref="AV50:AX50"/>
    <mergeCell ref="AY50:BA50"/>
    <mergeCell ref="AP52:AR52"/>
    <mergeCell ref="AS52:AU52"/>
    <mergeCell ref="AV52:AX52"/>
    <mergeCell ref="AY52:BA52"/>
    <mergeCell ref="AP48:AR48"/>
    <mergeCell ref="AA50:AC50"/>
    <mergeCell ref="AD50:AF50"/>
    <mergeCell ref="AG50:AI50"/>
    <mergeCell ref="AS49:AU49"/>
    <mergeCell ref="AP49:AR49"/>
    <mergeCell ref="Y51:Z51"/>
    <mergeCell ref="AV51:AX51"/>
    <mergeCell ref="AY51:BA51"/>
    <mergeCell ref="AY49:BA49"/>
    <mergeCell ref="AS50:AU50"/>
    <mergeCell ref="AP51:AR51"/>
    <mergeCell ref="W34:AE34"/>
    <mergeCell ref="R26:V26"/>
    <mergeCell ref="D30:H30"/>
    <mergeCell ref="I36:L36"/>
    <mergeCell ref="D25:H25"/>
    <mergeCell ref="D24:H24"/>
    <mergeCell ref="I32:L32"/>
    <mergeCell ref="M31:Q31"/>
    <mergeCell ref="D31:H31"/>
    <mergeCell ref="R31:V31"/>
    <mergeCell ref="M32:Q32"/>
    <mergeCell ref="R32:V32"/>
    <mergeCell ref="D33:H33"/>
    <mergeCell ref="D32:H32"/>
    <mergeCell ref="B34:C34"/>
    <mergeCell ref="Y49:Z49"/>
    <mergeCell ref="AM49:AO49"/>
    <mergeCell ref="AD49:AF49"/>
    <mergeCell ref="AG49:AI49"/>
    <mergeCell ref="AJ49:AL49"/>
    <mergeCell ref="B32:C32"/>
    <mergeCell ref="B33:C33"/>
    <mergeCell ref="B28:C28"/>
    <mergeCell ref="M33:Q33"/>
    <mergeCell ref="AF26:AN26"/>
    <mergeCell ref="R25:V25"/>
    <mergeCell ref="W25:AE25"/>
    <mergeCell ref="AF25:AN25"/>
    <mergeCell ref="W28:AE28"/>
    <mergeCell ref="B26:C26"/>
    <mergeCell ref="B27:C27"/>
    <mergeCell ref="D22:H22"/>
    <mergeCell ref="I26:L26"/>
    <mergeCell ref="M22:Q22"/>
    <mergeCell ref="AN7:AR7"/>
    <mergeCell ref="AF38:AN38"/>
    <mergeCell ref="M39:Q39"/>
    <mergeCell ref="R39:V39"/>
    <mergeCell ref="I37:L37"/>
    <mergeCell ref="AF39:AN39"/>
    <mergeCell ref="M37:Q37"/>
    <mergeCell ref="B36:C36"/>
    <mergeCell ref="B37:C37"/>
    <mergeCell ref="I24:L24"/>
    <mergeCell ref="I33:L33"/>
    <mergeCell ref="I34:L34"/>
    <mergeCell ref="D27:H27"/>
    <mergeCell ref="D26:H26"/>
    <mergeCell ref="I25:L25"/>
    <mergeCell ref="W30:AE30"/>
    <mergeCell ref="M29:Q29"/>
    <mergeCell ref="R29:V29"/>
    <mergeCell ref="B1:AX1"/>
    <mergeCell ref="M20:Q20"/>
    <mergeCell ref="R20:V20"/>
    <mergeCell ref="W20:AE20"/>
    <mergeCell ref="AF20:AN20"/>
    <mergeCell ref="M21:Q21"/>
    <mergeCell ref="R21:V21"/>
    <mergeCell ref="W21:AE21"/>
    <mergeCell ref="AF21:AN21"/>
    <mergeCell ref="B13:O14"/>
    <mergeCell ref="B16:BA16"/>
    <mergeCell ref="B20:C20"/>
    <mergeCell ref="T13:W13"/>
    <mergeCell ref="T14:W14"/>
    <mergeCell ref="AA2:AF2"/>
    <mergeCell ref="AG2:AX2"/>
    <mergeCell ref="B3:E3"/>
    <mergeCell ref="F3:X3"/>
    <mergeCell ref="AE3:AF3"/>
    <mergeCell ref="AG3:AX3"/>
    <mergeCell ref="B4:E4"/>
    <mergeCell ref="AE4:AF4"/>
    <mergeCell ref="AG4:AX4"/>
    <mergeCell ref="AA3:AD4"/>
    <mergeCell ref="AI14:AJ14"/>
    <mergeCell ref="D21:H21"/>
    <mergeCell ref="F4:X4"/>
    <mergeCell ref="AE6:AF6"/>
    <mergeCell ref="AG6:AX6"/>
    <mergeCell ref="AA9:AF9"/>
    <mergeCell ref="AG9:AX9"/>
    <mergeCell ref="AA10:AF10"/>
    <mergeCell ref="F5:X5"/>
    <mergeCell ref="AE5:AF5"/>
    <mergeCell ref="AG5:AX5"/>
    <mergeCell ref="AG10:AX10"/>
    <mergeCell ref="B11:S11"/>
    <mergeCell ref="D20:H20"/>
    <mergeCell ref="AA8:AF8"/>
    <mergeCell ref="B12:S12"/>
    <mergeCell ref="T12:X12"/>
    <mergeCell ref="P13:S13"/>
    <mergeCell ref="B24:C24"/>
    <mergeCell ref="I31:L31"/>
    <mergeCell ref="I30:L30"/>
    <mergeCell ref="I29:L29"/>
    <mergeCell ref="I28:L28"/>
    <mergeCell ref="I23:L23"/>
    <mergeCell ref="R27:V27"/>
    <mergeCell ref="AX15:BB15"/>
    <mergeCell ref="I20:L20"/>
    <mergeCell ref="I18:M18"/>
    <mergeCell ref="B18:H18"/>
    <mergeCell ref="I22:L22"/>
    <mergeCell ref="W22:AE22"/>
    <mergeCell ref="B21:C21"/>
    <mergeCell ref="T11:X11"/>
    <mergeCell ref="N18:T18"/>
    <mergeCell ref="AA5:AD6"/>
    <mergeCell ref="B5:E5"/>
    <mergeCell ref="B6:E6"/>
    <mergeCell ref="F6:X6"/>
    <mergeCell ref="M26:Q26"/>
    <mergeCell ref="R22:V22"/>
    <mergeCell ref="A86:A88"/>
    <mergeCell ref="W86:Z86"/>
    <mergeCell ref="AA86:AK86"/>
    <mergeCell ref="A68:A70"/>
    <mergeCell ref="A71:A73"/>
    <mergeCell ref="AM56:AO56"/>
    <mergeCell ref="O72:Q73"/>
    <mergeCell ref="R72:T73"/>
    <mergeCell ref="AC106:AG106"/>
    <mergeCell ref="U102:AB102"/>
    <mergeCell ref="U103:AB103"/>
    <mergeCell ref="AA77:AK77"/>
    <mergeCell ref="J95:N95"/>
    <mergeCell ref="AQ62:AZ62"/>
    <mergeCell ref="AA65:AK65"/>
    <mergeCell ref="L78:N79"/>
    <mergeCell ref="W68:Z68"/>
    <mergeCell ref="U104:AB104"/>
    <mergeCell ref="U72:AZ73"/>
    <mergeCell ref="L71:V71"/>
    <mergeCell ref="L68:V68"/>
    <mergeCell ref="AY56:BA56"/>
    <mergeCell ref="D56:L56"/>
    <mergeCell ref="M56:Q56"/>
    <mergeCell ref="R69:T70"/>
    <mergeCell ref="U69:AZ70"/>
    <mergeCell ref="O63:Q64"/>
    <mergeCell ref="R63:T64"/>
    <mergeCell ref="A74:A76"/>
    <mergeCell ref="L84:N85"/>
    <mergeCell ref="U78:AZ79"/>
    <mergeCell ref="AA71:AK71"/>
    <mergeCell ref="A89:A91"/>
    <mergeCell ref="B89:K91"/>
    <mergeCell ref="L89:V89"/>
    <mergeCell ref="A83:A85"/>
    <mergeCell ref="A77:A79"/>
    <mergeCell ref="A80:A82"/>
    <mergeCell ref="AA68:AK68"/>
    <mergeCell ref="AL68:AP68"/>
    <mergeCell ref="B77:K79"/>
    <mergeCell ref="AG56:AI56"/>
    <mergeCell ref="AJ56:AL56"/>
    <mergeCell ref="R75:T76"/>
    <mergeCell ref="U75:AZ76"/>
    <mergeCell ref="O69:Q70"/>
    <mergeCell ref="AA80:AK80"/>
    <mergeCell ref="O78:Q79"/>
    <mergeCell ref="R78:T79"/>
    <mergeCell ref="AA83:AK83"/>
    <mergeCell ref="L74:V74"/>
    <mergeCell ref="L75:N76"/>
    <mergeCell ref="O75:Q76"/>
    <mergeCell ref="B74:K76"/>
    <mergeCell ref="AL65:AP65"/>
    <mergeCell ref="B83:K85"/>
    <mergeCell ref="AL86:AP86"/>
    <mergeCell ref="A62:A64"/>
    <mergeCell ref="A65:A67"/>
    <mergeCell ref="L72:N73"/>
    <mergeCell ref="AL71:AP71"/>
    <mergeCell ref="B68:K70"/>
    <mergeCell ref="AS56:AU56"/>
    <mergeCell ref="AQ71:AZ71"/>
    <mergeCell ref="R38:V38"/>
    <mergeCell ref="AF29:AN29"/>
    <mergeCell ref="AF28:AN28"/>
    <mergeCell ref="D37:H37"/>
    <mergeCell ref="D36:H36"/>
    <mergeCell ref="W39:AE39"/>
    <mergeCell ref="I35:L35"/>
    <mergeCell ref="W38:AE38"/>
    <mergeCell ref="R36:V36"/>
    <mergeCell ref="B25:C25"/>
    <mergeCell ref="R33:V33"/>
    <mergeCell ref="M36:Q36"/>
    <mergeCell ref="D35:H35"/>
    <mergeCell ref="D34:H34"/>
    <mergeCell ref="W32:AE32"/>
    <mergeCell ref="I27:L27"/>
    <mergeCell ref="W27:AE27"/>
    <mergeCell ref="B30:C30"/>
    <mergeCell ref="AF31:AN31"/>
    <mergeCell ref="AF30:AN30"/>
    <mergeCell ref="D29:H29"/>
    <mergeCell ref="D28:H28"/>
    <mergeCell ref="W36:AE36"/>
    <mergeCell ref="M34:Q34"/>
    <mergeCell ref="B35:C35"/>
    <mergeCell ref="M27:Q27"/>
    <mergeCell ref="M35:Q35"/>
    <mergeCell ref="R35:V35"/>
    <mergeCell ref="M30:Q30"/>
    <mergeCell ref="R30:V30"/>
    <mergeCell ref="M25:Q25"/>
    <mergeCell ref="B31:C31"/>
    <mergeCell ref="AS7:AX7"/>
    <mergeCell ref="B8:E8"/>
    <mergeCell ref="F8:X8"/>
    <mergeCell ref="B23:C23"/>
    <mergeCell ref="R23:V23"/>
    <mergeCell ref="W23:AE23"/>
    <mergeCell ref="AF23:AN23"/>
    <mergeCell ref="M24:Q24"/>
    <mergeCell ref="R24:V24"/>
    <mergeCell ref="W24:AE24"/>
    <mergeCell ref="AN8:AR8"/>
    <mergeCell ref="AS8:AX8"/>
    <mergeCell ref="B7:E7"/>
    <mergeCell ref="F7:X7"/>
    <mergeCell ref="AA7:AF7"/>
    <mergeCell ref="AG8:AM8"/>
    <mergeCell ref="I21:L21"/>
    <mergeCell ref="P14:S14"/>
    <mergeCell ref="B19:R19"/>
    <mergeCell ref="B15:S15"/>
    <mergeCell ref="T15:W15"/>
    <mergeCell ref="AI15:AJ15"/>
    <mergeCell ref="Y15:AH15"/>
    <mergeCell ref="Y14:AH14"/>
    <mergeCell ref="AG7:AM7"/>
    <mergeCell ref="AF22:AN22"/>
    <mergeCell ref="M23:Q23"/>
    <mergeCell ref="AF24:AN24"/>
    <mergeCell ref="BE47:BF47"/>
    <mergeCell ref="AY46:BA46"/>
    <mergeCell ref="AD46:AF46"/>
    <mergeCell ref="W46:X46"/>
    <mergeCell ref="Y46:Z46"/>
    <mergeCell ref="AA46:AC46"/>
    <mergeCell ref="D46:L46"/>
    <mergeCell ref="BC15:BF15"/>
    <mergeCell ref="AU15:AW15"/>
    <mergeCell ref="B38:C38"/>
    <mergeCell ref="B39:C39"/>
    <mergeCell ref="W37:AE37"/>
    <mergeCell ref="AL15:AT15"/>
    <mergeCell ref="AF40:AN40"/>
    <mergeCell ref="B29:C29"/>
    <mergeCell ref="B22:C22"/>
    <mergeCell ref="AF32:AN32"/>
    <mergeCell ref="W33:AE33"/>
    <mergeCell ref="AF33:AN33"/>
    <mergeCell ref="AF34:AN34"/>
    <mergeCell ref="D23:H23"/>
    <mergeCell ref="W26:AE26"/>
    <mergeCell ref="W29:AE29"/>
    <mergeCell ref="W31:AE31"/>
    <mergeCell ref="R34:V34"/>
    <mergeCell ref="AF27:AN27"/>
    <mergeCell ref="M28:Q28"/>
    <mergeCell ref="R28:V28"/>
    <mergeCell ref="AF35:AN35"/>
    <mergeCell ref="AF36:AN36"/>
    <mergeCell ref="AF37:AN37"/>
    <mergeCell ref="M38:Q38"/>
    <mergeCell ref="R47:V47"/>
    <mergeCell ref="W47:X47"/>
    <mergeCell ref="Y47:Z47"/>
    <mergeCell ref="AA47:AC47"/>
    <mergeCell ref="AD47:AF47"/>
    <mergeCell ref="AG47:AI47"/>
    <mergeCell ref="AJ47:AL47"/>
    <mergeCell ref="AM47:AO47"/>
    <mergeCell ref="AP47:AR47"/>
    <mergeCell ref="AS47:AU47"/>
    <mergeCell ref="AV47:AX47"/>
    <mergeCell ref="AY47:BA47"/>
    <mergeCell ref="AS46:AU46"/>
    <mergeCell ref="AV46:AX46"/>
    <mergeCell ref="BB47:BD47"/>
    <mergeCell ref="M46:Q46"/>
    <mergeCell ref="AM46:AO46"/>
    <mergeCell ref="R46:V46"/>
    <mergeCell ref="BA142:BD142"/>
    <mergeCell ref="AM107:AQ107"/>
    <mergeCell ref="AJ115:AQ115"/>
    <mergeCell ref="W40:AE40"/>
    <mergeCell ref="D38:H38"/>
    <mergeCell ref="W35:AE35"/>
    <mergeCell ref="B45:I45"/>
    <mergeCell ref="J45:N45"/>
    <mergeCell ref="O45:T45"/>
    <mergeCell ref="R40:V40"/>
    <mergeCell ref="B40:C40"/>
    <mergeCell ref="I39:L39"/>
    <mergeCell ref="I38:L38"/>
    <mergeCell ref="M40:Q40"/>
    <mergeCell ref="D50:L50"/>
    <mergeCell ref="R37:V37"/>
    <mergeCell ref="AJ46:AL46"/>
    <mergeCell ref="B41:C41"/>
    <mergeCell ref="D40:H40"/>
    <mergeCell ref="D39:H39"/>
    <mergeCell ref="AA49:AC49"/>
    <mergeCell ref="B46:C46"/>
    <mergeCell ref="AJ55:AL55"/>
    <mergeCell ref="AD51:AF51"/>
    <mergeCell ref="AY45:BD45"/>
    <mergeCell ref="B48:C48"/>
    <mergeCell ref="M110:T110"/>
    <mergeCell ref="B111:C111"/>
    <mergeCell ref="D111:H111"/>
    <mergeCell ref="BB106:BF106"/>
    <mergeCell ref="BE46:BF46"/>
    <mergeCell ref="B47:C47"/>
    <mergeCell ref="I40:L40"/>
    <mergeCell ref="AY54:BA54"/>
    <mergeCell ref="AM55:AO55"/>
    <mergeCell ref="BB48:BD48"/>
    <mergeCell ref="BB50:BD50"/>
    <mergeCell ref="BB52:BD52"/>
    <mergeCell ref="AP53:AR53"/>
    <mergeCell ref="BB54:BD54"/>
    <mergeCell ref="BB55:BD55"/>
    <mergeCell ref="AA45:AF45"/>
    <mergeCell ref="AG45:AL45"/>
    <mergeCell ref="AM45:AR45"/>
    <mergeCell ref="AG46:AI46"/>
    <mergeCell ref="AP46:AR46"/>
    <mergeCell ref="R49:V49"/>
    <mergeCell ref="W49:X49"/>
    <mergeCell ref="AY53:BA53"/>
    <mergeCell ref="AS48:AU48"/>
    <mergeCell ref="AJ48:AL48"/>
    <mergeCell ref="M52:Q52"/>
    <mergeCell ref="BB46:BD46"/>
    <mergeCell ref="M48:Q48"/>
    <mergeCell ref="AM48:AO48"/>
    <mergeCell ref="R48:V48"/>
    <mergeCell ref="W48:X48"/>
    <mergeCell ref="Y48:Z48"/>
    <mergeCell ref="AA48:AC48"/>
    <mergeCell ref="AD48:AF48"/>
    <mergeCell ref="AG48:AI48"/>
    <mergeCell ref="D49:L49"/>
    <mergeCell ref="D47:L47"/>
    <mergeCell ref="M47:Q47"/>
    <mergeCell ref="AH106:AL106"/>
    <mergeCell ref="U106:AB106"/>
    <mergeCell ref="AM101:AQ101"/>
    <mergeCell ref="AH102:AL102"/>
    <mergeCell ref="AW97:BA97"/>
    <mergeCell ref="AH100:AL100"/>
    <mergeCell ref="AQ80:AZ80"/>
    <mergeCell ref="AQ83:AZ83"/>
    <mergeCell ref="W80:Z80"/>
    <mergeCell ref="R84:T85"/>
    <mergeCell ref="U84:AZ85"/>
    <mergeCell ref="AW104:BA104"/>
    <mergeCell ref="AW98:BA98"/>
    <mergeCell ref="AW105:BA105"/>
    <mergeCell ref="AL83:AP83"/>
    <mergeCell ref="AR98:AV98"/>
    <mergeCell ref="AG51:AI51"/>
    <mergeCell ref="L80:V80"/>
    <mergeCell ref="AM104:AQ104"/>
    <mergeCell ref="AC105:AG105"/>
    <mergeCell ref="AC104:AG104"/>
    <mergeCell ref="AM105:AQ105"/>
    <mergeCell ref="AC101:AG101"/>
    <mergeCell ref="AC102:AG102"/>
    <mergeCell ref="AG54:AI54"/>
    <mergeCell ref="AJ54:AL54"/>
    <mergeCell ref="AM102:AQ102"/>
    <mergeCell ref="D106:L106"/>
    <mergeCell ref="AW103:BA103"/>
    <mergeCell ref="AP54:AR54"/>
    <mergeCell ref="U97:AB97"/>
    <mergeCell ref="AC100:AG100"/>
    <mergeCell ref="AW114:AX114"/>
    <mergeCell ref="AR105:AV105"/>
    <mergeCell ref="L77:V77"/>
    <mergeCell ref="W77:Z77"/>
    <mergeCell ref="AP55:AR55"/>
    <mergeCell ref="AS55:AU55"/>
    <mergeCell ref="D101:L101"/>
    <mergeCell ref="D102:L102"/>
    <mergeCell ref="D103:L103"/>
    <mergeCell ref="I113:L113"/>
    <mergeCell ref="AW113:AX113"/>
    <mergeCell ref="AH104:AL104"/>
    <mergeCell ref="C109:P109"/>
    <mergeCell ref="B110:C110"/>
    <mergeCell ref="D110:H110"/>
    <mergeCell ref="I110:L110"/>
    <mergeCell ref="M111:T111"/>
    <mergeCell ref="AC103:AG103"/>
    <mergeCell ref="AH101:AL101"/>
    <mergeCell ref="AR102:AV102"/>
    <mergeCell ref="B55:C55"/>
    <mergeCell ref="B61:K61"/>
    <mergeCell ref="D100:L100"/>
    <mergeCell ref="B105:C105"/>
    <mergeCell ref="B102:C102"/>
    <mergeCell ref="B103:C103"/>
    <mergeCell ref="B104:C104"/>
    <mergeCell ref="I112:L112"/>
    <mergeCell ref="AJ114:AQ114"/>
    <mergeCell ref="D112:H112"/>
    <mergeCell ref="B113:C113"/>
    <mergeCell ref="D114:H114"/>
    <mergeCell ref="BB100:BF100"/>
    <mergeCell ref="BB101:BF101"/>
    <mergeCell ref="BB104:BF104"/>
    <mergeCell ref="BB105:BF105"/>
    <mergeCell ref="U112:Y112"/>
    <mergeCell ref="AW112:AX112"/>
    <mergeCell ref="M51:Q51"/>
    <mergeCell ref="AQ65:AZ65"/>
    <mergeCell ref="AS51:AU51"/>
    <mergeCell ref="W55:X55"/>
    <mergeCell ref="Y55:Z55"/>
    <mergeCell ref="M49:Q49"/>
    <mergeCell ref="D48:L48"/>
    <mergeCell ref="W71:Z71"/>
    <mergeCell ref="AP56:AR56"/>
    <mergeCell ref="AD54:AF54"/>
    <mergeCell ref="AD55:AF55"/>
    <mergeCell ref="AR97:AV97"/>
    <mergeCell ref="AY55:BA55"/>
    <mergeCell ref="L66:N67"/>
    <mergeCell ref="O66:Q67"/>
    <mergeCell ref="R66:T67"/>
    <mergeCell ref="U66:AZ67"/>
    <mergeCell ref="L62:V62"/>
    <mergeCell ref="AA62:AK62"/>
    <mergeCell ref="AL62:AP62"/>
    <mergeCell ref="M50:Q50"/>
    <mergeCell ref="AM52:AO52"/>
    <mergeCell ref="R52:V52"/>
    <mergeCell ref="W52:X52"/>
    <mergeCell ref="Y52:Z52"/>
    <mergeCell ref="AJ51:AL51"/>
    <mergeCell ref="AW119:AX119"/>
    <mergeCell ref="AW111:AX111"/>
    <mergeCell ref="AW102:BA102"/>
    <mergeCell ref="AJ112:AQ112"/>
    <mergeCell ref="D105:L105"/>
    <mergeCell ref="W89:Z89"/>
    <mergeCell ref="B98:C98"/>
    <mergeCell ref="O95:T95"/>
    <mergeCell ref="AW101:BA101"/>
    <mergeCell ref="AA56:AC56"/>
    <mergeCell ref="AD56:AF56"/>
    <mergeCell ref="W62:Z62"/>
    <mergeCell ref="L65:V65"/>
    <mergeCell ref="W65:Z65"/>
    <mergeCell ref="B99:C99"/>
    <mergeCell ref="B100:C100"/>
    <mergeCell ref="U90:AZ91"/>
    <mergeCell ref="M113:T113"/>
    <mergeCell ref="D117:H117"/>
    <mergeCell ref="B115:C115"/>
    <mergeCell ref="Z114:AD114"/>
    <mergeCell ref="Z115:AD115"/>
    <mergeCell ref="B101:C101"/>
    <mergeCell ref="B116:C116"/>
    <mergeCell ref="U110:Y110"/>
    <mergeCell ref="B112:C112"/>
    <mergeCell ref="Y56:Z56"/>
    <mergeCell ref="L87:N88"/>
    <mergeCell ref="R87:T88"/>
    <mergeCell ref="D98:L98"/>
    <mergeCell ref="AQ74:AZ74"/>
    <mergeCell ref="D99:L99"/>
    <mergeCell ref="AM99:AQ99"/>
    <mergeCell ref="AG53:AI53"/>
    <mergeCell ref="AJ53:AL53"/>
    <mergeCell ref="AM53:AO53"/>
    <mergeCell ref="R50:V50"/>
    <mergeCell ref="L63:N64"/>
    <mergeCell ref="C96:Y96"/>
    <mergeCell ref="L90:N91"/>
    <mergeCell ref="O90:Q91"/>
    <mergeCell ref="R90:T91"/>
    <mergeCell ref="U98:AB98"/>
    <mergeCell ref="D51:L51"/>
    <mergeCell ref="M55:Q55"/>
    <mergeCell ref="B52:C52"/>
    <mergeCell ref="B53:C53"/>
    <mergeCell ref="AM51:AO51"/>
    <mergeCell ref="D55:L55"/>
    <mergeCell ref="B54:C54"/>
    <mergeCell ref="D52:L52"/>
    <mergeCell ref="B65:K67"/>
    <mergeCell ref="B51:C51"/>
    <mergeCell ref="M54:Q54"/>
    <mergeCell ref="R54:V54"/>
    <mergeCell ref="AM54:AO54"/>
    <mergeCell ref="D54:L54"/>
    <mergeCell ref="AD52:AF52"/>
    <mergeCell ref="AG52:AI52"/>
    <mergeCell ref="AJ52:AL52"/>
    <mergeCell ref="B56:C56"/>
    <mergeCell ref="B71:K73"/>
    <mergeCell ref="R56:V56"/>
    <mergeCell ref="W56:X56"/>
    <mergeCell ref="U81:AZ82"/>
    <mergeCell ref="L86:V86"/>
    <mergeCell ref="AQ86:AZ86"/>
    <mergeCell ref="BE50:BF50"/>
    <mergeCell ref="BE52:BF52"/>
    <mergeCell ref="BE54:BF54"/>
    <mergeCell ref="BE55:BF55"/>
    <mergeCell ref="BB53:BD53"/>
    <mergeCell ref="BE53:BF53"/>
    <mergeCell ref="AA52:AC52"/>
    <mergeCell ref="W50:X50"/>
    <mergeCell ref="Y50:Z50"/>
    <mergeCell ref="L83:V83"/>
    <mergeCell ref="W83:Z83"/>
    <mergeCell ref="B62:K64"/>
    <mergeCell ref="O87:Q88"/>
    <mergeCell ref="AP50:AR50"/>
    <mergeCell ref="AV56:AX56"/>
    <mergeCell ref="AV55:AX55"/>
    <mergeCell ref="AS53:AU53"/>
    <mergeCell ref="R55:V55"/>
    <mergeCell ref="AV53:AX53"/>
    <mergeCell ref="Y54:Z54"/>
    <mergeCell ref="AA54:AC54"/>
    <mergeCell ref="AV54:AX54"/>
    <mergeCell ref="W51:X51"/>
    <mergeCell ref="D53:L53"/>
    <mergeCell ref="M53:Q53"/>
    <mergeCell ref="W54:X54"/>
    <mergeCell ref="AM50:AO50"/>
    <mergeCell ref="AJ50:AL50"/>
    <mergeCell ref="BB56:BD56"/>
    <mergeCell ref="AS146:AV146"/>
    <mergeCell ref="U146:X146"/>
    <mergeCell ref="D146:N146"/>
    <mergeCell ref="D144:N144"/>
    <mergeCell ref="AW143:AZ143"/>
    <mergeCell ref="AS141:AV141"/>
    <mergeCell ref="AC143:AF143"/>
    <mergeCell ref="AG143:AJ143"/>
    <mergeCell ref="AQ77:AZ77"/>
    <mergeCell ref="AQ68:AZ68"/>
    <mergeCell ref="B80:K82"/>
    <mergeCell ref="L61:AZ61"/>
    <mergeCell ref="U63:AZ64"/>
    <mergeCell ref="AM98:AQ98"/>
    <mergeCell ref="U99:AB99"/>
    <mergeCell ref="AL77:AP77"/>
    <mergeCell ref="AA74:AK74"/>
    <mergeCell ref="AL74:AP74"/>
    <mergeCell ref="W74:Z74"/>
    <mergeCell ref="AW99:BA99"/>
    <mergeCell ref="AM97:AQ97"/>
    <mergeCell ref="I111:L111"/>
    <mergeCell ref="AM106:AQ106"/>
    <mergeCell ref="AC98:AG98"/>
    <mergeCell ref="AW116:AX116"/>
    <mergeCell ref="B107:C107"/>
    <mergeCell ref="AJ113:AQ113"/>
    <mergeCell ref="B106:C106"/>
    <mergeCell ref="D104:L104"/>
    <mergeCell ref="L81:N82"/>
    <mergeCell ref="O81:Q82"/>
    <mergeCell ref="R81:T82"/>
    <mergeCell ref="Z201:AI201"/>
    <mergeCell ref="D201:O201"/>
    <mergeCell ref="B117:C117"/>
    <mergeCell ref="B128:C128"/>
    <mergeCell ref="M128:Q128"/>
    <mergeCell ref="B143:C143"/>
    <mergeCell ref="O155:Q155"/>
    <mergeCell ref="S137:X137"/>
    <mergeCell ref="AG154:AJ154"/>
    <mergeCell ref="M123:Q123"/>
    <mergeCell ref="D115:H115"/>
    <mergeCell ref="U117:Y117"/>
    <mergeCell ref="I117:L117"/>
    <mergeCell ref="M117:T117"/>
    <mergeCell ref="U116:Y116"/>
    <mergeCell ref="AJ116:AQ116"/>
    <mergeCell ref="AW144:AZ144"/>
    <mergeCell ref="R144:T144"/>
    <mergeCell ref="U144:X144"/>
    <mergeCell ref="AC141:AF141"/>
    <mergeCell ref="AS156:AV156"/>
    <mergeCell ref="AW154:AZ154"/>
    <mergeCell ref="AW155:AZ155"/>
    <mergeCell ref="AW156:AZ156"/>
    <mergeCell ref="AO155:AR155"/>
    <mergeCell ref="Y144:AB144"/>
    <mergeCell ref="AC144:AF144"/>
    <mergeCell ref="AG144:AJ144"/>
    <mergeCell ref="AO144:AR144"/>
    <mergeCell ref="Y154:AB154"/>
    <mergeCell ref="AC156:AF156"/>
    <mergeCell ref="D132:L132"/>
    <mergeCell ref="K180:R180"/>
    <mergeCell ref="B131:C131"/>
    <mergeCell ref="B120:C120"/>
    <mergeCell ref="AE118:AI118"/>
    <mergeCell ref="I119:L119"/>
    <mergeCell ref="B125:C125"/>
    <mergeCell ref="M131:Q131"/>
    <mergeCell ref="R131:AP131"/>
    <mergeCell ref="M132:Q132"/>
    <mergeCell ref="B150:C150"/>
    <mergeCell ref="D150:N150"/>
    <mergeCell ref="O150:Q150"/>
    <mergeCell ref="R150:T150"/>
    <mergeCell ref="U150:X150"/>
    <mergeCell ref="G186:M186"/>
    <mergeCell ref="AE113:AI113"/>
    <mergeCell ref="R132:AP132"/>
    <mergeCell ref="U141:X141"/>
    <mergeCell ref="Y141:AB141"/>
    <mergeCell ref="AG141:AJ141"/>
    <mergeCell ref="R141:T141"/>
    <mergeCell ref="D133:L133"/>
    <mergeCell ref="O140:Q140"/>
    <mergeCell ref="R140:T140"/>
    <mergeCell ref="U140:X140"/>
    <mergeCell ref="I114:L114"/>
    <mergeCell ref="I115:L115"/>
    <mergeCell ref="D119:H119"/>
    <mergeCell ref="R129:AP129"/>
    <mergeCell ref="D129:L129"/>
    <mergeCell ref="M129:Q129"/>
    <mergeCell ref="R126:AP126"/>
    <mergeCell ref="Z196:AI196"/>
    <mergeCell ref="Z194:AI194"/>
    <mergeCell ref="D191:O191"/>
    <mergeCell ref="B155:C155"/>
    <mergeCell ref="Z197:AI197"/>
    <mergeCell ref="Z198:AI198"/>
    <mergeCell ref="I116:L116"/>
    <mergeCell ref="B114:C114"/>
    <mergeCell ref="R128:AP128"/>
    <mergeCell ref="B119:C119"/>
    <mergeCell ref="AK144:AN144"/>
    <mergeCell ref="AC142:AF142"/>
    <mergeCell ref="AG142:AJ142"/>
    <mergeCell ref="O146:Q146"/>
    <mergeCell ref="O144:Q144"/>
    <mergeCell ref="C182:J182"/>
    <mergeCell ref="D107:L107"/>
    <mergeCell ref="AC107:AG107"/>
    <mergeCell ref="U107:AB107"/>
    <mergeCell ref="AJ111:AQ111"/>
    <mergeCell ref="R186:X186"/>
    <mergeCell ref="U154:X154"/>
    <mergeCell ref="Y145:AB145"/>
    <mergeCell ref="AC145:AF145"/>
    <mergeCell ref="Y156:AB156"/>
    <mergeCell ref="Y143:AB143"/>
    <mergeCell ref="U153:X153"/>
    <mergeCell ref="D158:N158"/>
    <mergeCell ref="O158:Q158"/>
    <mergeCell ref="R158:T158"/>
    <mergeCell ref="S180:W180"/>
    <mergeCell ref="K178:BA178"/>
    <mergeCell ref="B215:E215"/>
    <mergeCell ref="F215:L215"/>
    <mergeCell ref="M215:P215"/>
    <mergeCell ref="Q215:W215"/>
    <mergeCell ref="B203:E203"/>
    <mergeCell ref="F203:L203"/>
    <mergeCell ref="B204:E204"/>
    <mergeCell ref="F204:L204"/>
    <mergeCell ref="M204:P204"/>
    <mergeCell ref="Q204:W204"/>
    <mergeCell ref="P192:Y192"/>
    <mergeCell ref="P193:Y193"/>
    <mergeCell ref="P194:Y194"/>
    <mergeCell ref="P195:Y195"/>
    <mergeCell ref="P196:Y196"/>
    <mergeCell ref="B205:E205"/>
    <mergeCell ref="F205:L205"/>
    <mergeCell ref="M205:P205"/>
    <mergeCell ref="B214:E214"/>
    <mergeCell ref="F214:L214"/>
    <mergeCell ref="M214:P214"/>
    <mergeCell ref="F209:L209"/>
    <mergeCell ref="M209:P209"/>
    <mergeCell ref="Q214:W214"/>
    <mergeCell ref="A207:W207"/>
    <mergeCell ref="A212:W212"/>
    <mergeCell ref="D197:O197"/>
    <mergeCell ref="B213:E213"/>
    <mergeCell ref="F213:L213"/>
    <mergeCell ref="F210:L210"/>
    <mergeCell ref="M210:P210"/>
    <mergeCell ref="Q210:W210"/>
    <mergeCell ref="Q209:W209"/>
    <mergeCell ref="B210:E210"/>
    <mergeCell ref="F208:L208"/>
    <mergeCell ref="B209:E209"/>
    <mergeCell ref="D194:O194"/>
    <mergeCell ref="Q205:W205"/>
    <mergeCell ref="D192:O192"/>
    <mergeCell ref="D198:O198"/>
    <mergeCell ref="P198:Y198"/>
    <mergeCell ref="C187:F187"/>
    <mergeCell ref="G187:M187"/>
    <mergeCell ref="N187:Q187"/>
    <mergeCell ref="D193:O193"/>
    <mergeCell ref="A190:N190"/>
    <mergeCell ref="P201:Y201"/>
    <mergeCell ref="D199:O199"/>
    <mergeCell ref="P199:Y199"/>
    <mergeCell ref="D200:O200"/>
    <mergeCell ref="P200:Y200"/>
    <mergeCell ref="P197:Y197"/>
    <mergeCell ref="Y147:AB147"/>
    <mergeCell ref="AC147:AF147"/>
    <mergeCell ref="AG147:AJ147"/>
    <mergeCell ref="AK147:AN147"/>
    <mergeCell ref="AG145:AJ145"/>
    <mergeCell ref="AS147:AV147"/>
    <mergeCell ref="AW147:AZ147"/>
    <mergeCell ref="BA146:BD146"/>
    <mergeCell ref="BA144:BD144"/>
    <mergeCell ref="BA145:BD145"/>
    <mergeCell ref="AO147:AR147"/>
    <mergeCell ref="B208:E208"/>
    <mergeCell ref="Z191:AI191"/>
    <mergeCell ref="Z192:AI192"/>
    <mergeCell ref="Z193:AI193"/>
    <mergeCell ref="D195:O195"/>
    <mergeCell ref="D196:O196"/>
    <mergeCell ref="R187:X187"/>
    <mergeCell ref="P191:Y191"/>
    <mergeCell ref="Z195:AI195"/>
    <mergeCell ref="Z199:AI199"/>
    <mergeCell ref="Z200:AI200"/>
    <mergeCell ref="K179:BA179"/>
    <mergeCell ref="AK182:AO182"/>
    <mergeCell ref="AP182:AT182"/>
    <mergeCell ref="AC182:AJ182"/>
    <mergeCell ref="K182:R182"/>
    <mergeCell ref="S182:W182"/>
    <mergeCell ref="A184:E184"/>
    <mergeCell ref="B186:F186"/>
    <mergeCell ref="N186:Q186"/>
    <mergeCell ref="Y158:AB158"/>
    <mergeCell ref="K181:R181"/>
    <mergeCell ref="AU180:BA180"/>
    <mergeCell ref="AC180:AJ180"/>
    <mergeCell ref="AK180:AO180"/>
    <mergeCell ref="AK156:AN156"/>
    <mergeCell ref="AO156:AR156"/>
    <mergeCell ref="AU181:BA181"/>
    <mergeCell ref="AP180:AT180"/>
    <mergeCell ref="X181:AB181"/>
    <mergeCell ref="AK181:AO181"/>
    <mergeCell ref="AW157:AZ157"/>
    <mergeCell ref="B156:C156"/>
    <mergeCell ref="B157:C157"/>
    <mergeCell ref="S181:W181"/>
    <mergeCell ref="AW158:AZ158"/>
    <mergeCell ref="O154:Q154"/>
    <mergeCell ref="R154:T154"/>
    <mergeCell ref="Y155:AB155"/>
    <mergeCell ref="U158:X158"/>
    <mergeCell ref="D155:N155"/>
    <mergeCell ref="U156:X156"/>
    <mergeCell ref="AC155:AF155"/>
    <mergeCell ref="AG155:AJ155"/>
    <mergeCell ref="R155:T155"/>
    <mergeCell ref="U155:X155"/>
    <mergeCell ref="AS155:AV155"/>
    <mergeCell ref="AS157:AV157"/>
    <mergeCell ref="O156:Q156"/>
    <mergeCell ref="AK158:AN158"/>
    <mergeCell ref="AK155:AN155"/>
    <mergeCell ref="C179:J179"/>
    <mergeCell ref="C180:J180"/>
    <mergeCell ref="AU182:BA182"/>
    <mergeCell ref="D156:N156"/>
    <mergeCell ref="O157:Q157"/>
    <mergeCell ref="R157:T157"/>
    <mergeCell ref="U157:X157"/>
    <mergeCell ref="Y157:AB157"/>
    <mergeCell ref="AC157:AF157"/>
    <mergeCell ref="C178:J178"/>
    <mergeCell ref="B170:K170"/>
    <mergeCell ref="L170:AZ170"/>
    <mergeCell ref="X182:AB182"/>
    <mergeCell ref="AP181:AT181"/>
    <mergeCell ref="AS158:AV158"/>
    <mergeCell ref="B158:C158"/>
    <mergeCell ref="AG157:AJ157"/>
    <mergeCell ref="AK157:AN157"/>
    <mergeCell ref="AO157:AR157"/>
    <mergeCell ref="C181:J181"/>
    <mergeCell ref="X180:AB180"/>
    <mergeCell ref="AC158:AF158"/>
    <mergeCell ref="AG158:AJ158"/>
    <mergeCell ref="AG156:AJ156"/>
    <mergeCell ref="AC181:AJ181"/>
    <mergeCell ref="B169:K169"/>
    <mergeCell ref="L169:AZ169"/>
    <mergeCell ref="AO158:AR158"/>
    <mergeCell ref="AK163:AN163"/>
    <mergeCell ref="AO163:AR163"/>
    <mergeCell ref="AS163:AV163"/>
    <mergeCell ref="AW163:AZ163"/>
    <mergeCell ref="B160:C160"/>
    <mergeCell ref="D160:N160"/>
    <mergeCell ref="Y146:AB146"/>
    <mergeCell ref="AC146:AF146"/>
    <mergeCell ref="AG146:AJ146"/>
    <mergeCell ref="D140:N140"/>
    <mergeCell ref="AW146:AZ146"/>
    <mergeCell ref="D141:N141"/>
    <mergeCell ref="O145:Q145"/>
    <mergeCell ref="O143:Q143"/>
    <mergeCell ref="AK142:AN142"/>
    <mergeCell ref="AO142:AR142"/>
    <mergeCell ref="AS142:AV142"/>
    <mergeCell ref="AW142:AZ142"/>
    <mergeCell ref="R143:T143"/>
    <mergeCell ref="B145:C145"/>
    <mergeCell ref="AK145:AN145"/>
    <mergeCell ref="AS145:AV145"/>
    <mergeCell ref="D145:N145"/>
    <mergeCell ref="AO145:AR145"/>
    <mergeCell ref="B146:C146"/>
    <mergeCell ref="R146:T146"/>
    <mergeCell ref="AK146:AN146"/>
    <mergeCell ref="AO146:AR146"/>
    <mergeCell ref="D142:N142"/>
    <mergeCell ref="O142:Q142"/>
    <mergeCell ref="R142:T142"/>
    <mergeCell ref="U142:X142"/>
    <mergeCell ref="Y142:AB142"/>
    <mergeCell ref="AK141:AN141"/>
    <mergeCell ref="AO141:AR141"/>
    <mergeCell ref="O141:Q141"/>
    <mergeCell ref="AW140:AZ140"/>
    <mergeCell ref="B144:C144"/>
    <mergeCell ref="N137:R137"/>
    <mergeCell ref="AJ120:AQ120"/>
    <mergeCell ref="D131:L131"/>
    <mergeCell ref="AS140:AV140"/>
    <mergeCell ref="AC140:AF140"/>
    <mergeCell ref="Z120:AD120"/>
    <mergeCell ref="M124:Q124"/>
    <mergeCell ref="R133:AP133"/>
    <mergeCell ref="B132:C132"/>
    <mergeCell ref="B129:C129"/>
    <mergeCell ref="B142:C142"/>
    <mergeCell ref="AK140:AN140"/>
    <mergeCell ref="B130:C130"/>
    <mergeCell ref="AG140:AJ140"/>
    <mergeCell ref="C138:M138"/>
    <mergeCell ref="U139:X139"/>
    <mergeCell ref="O139:T139"/>
    <mergeCell ref="AO140:AR140"/>
    <mergeCell ref="B141:C141"/>
    <mergeCell ref="B126:C126"/>
    <mergeCell ref="BA143:BD143"/>
    <mergeCell ref="AW145:AZ145"/>
    <mergeCell ref="AW141:AZ141"/>
    <mergeCell ref="BA140:BD140"/>
    <mergeCell ref="AW115:AX115"/>
    <mergeCell ref="M125:Q125"/>
    <mergeCell ref="R130:AP130"/>
    <mergeCell ref="D130:L130"/>
    <mergeCell ref="D125:L125"/>
    <mergeCell ref="Y140:AB140"/>
    <mergeCell ref="AE114:AI114"/>
    <mergeCell ref="AE115:AI115"/>
    <mergeCell ref="AE116:AI116"/>
    <mergeCell ref="AH107:AL107"/>
    <mergeCell ref="D113:H113"/>
    <mergeCell ref="M112:T112"/>
    <mergeCell ref="O84:Q85"/>
    <mergeCell ref="U87:AZ88"/>
    <mergeCell ref="AH98:AL98"/>
    <mergeCell ref="AW118:AX118"/>
    <mergeCell ref="AM100:AQ100"/>
    <mergeCell ref="D116:H116"/>
    <mergeCell ref="D126:L126"/>
    <mergeCell ref="AH103:AL103"/>
    <mergeCell ref="AW139:BD139"/>
    <mergeCell ref="D143:N143"/>
    <mergeCell ref="AS143:AV143"/>
    <mergeCell ref="AK143:AN143"/>
    <mergeCell ref="AO143:AR143"/>
    <mergeCell ref="AS144:AV144"/>
    <mergeCell ref="R145:T145"/>
    <mergeCell ref="U145:X145"/>
    <mergeCell ref="BH146:BI146"/>
    <mergeCell ref="M97:T97"/>
    <mergeCell ref="M98:T98"/>
    <mergeCell ref="M99:T99"/>
    <mergeCell ref="M100:T100"/>
    <mergeCell ref="M101:T101"/>
    <mergeCell ref="M102:T102"/>
    <mergeCell ref="M103:T103"/>
    <mergeCell ref="M104:T104"/>
    <mergeCell ref="M105:T105"/>
    <mergeCell ref="M106:T106"/>
    <mergeCell ref="M107:T107"/>
    <mergeCell ref="Z110:AD110"/>
    <mergeCell ref="Z111:AD111"/>
    <mergeCell ref="Z112:AD112"/>
    <mergeCell ref="Z113:AD113"/>
    <mergeCell ref="B140:C140"/>
    <mergeCell ref="BA141:BD141"/>
    <mergeCell ref="AR99:AV99"/>
    <mergeCell ref="B123:C123"/>
    <mergeCell ref="U143:X143"/>
    <mergeCell ref="D123:L123"/>
    <mergeCell ref="B124:C124"/>
    <mergeCell ref="B133:C133"/>
    <mergeCell ref="M133:Q133"/>
    <mergeCell ref="AW120:AX120"/>
    <mergeCell ref="M130:Q130"/>
    <mergeCell ref="D120:H120"/>
    <mergeCell ref="I120:L120"/>
    <mergeCell ref="M120:T120"/>
    <mergeCell ref="R124:AP124"/>
    <mergeCell ref="U120:Y120"/>
    <mergeCell ref="BA147:BD147"/>
    <mergeCell ref="B148:C148"/>
    <mergeCell ref="D148:N148"/>
    <mergeCell ref="O148:Q148"/>
    <mergeCell ref="R148:T148"/>
    <mergeCell ref="U148:X148"/>
    <mergeCell ref="Y148:AB148"/>
    <mergeCell ref="AC148:AF148"/>
    <mergeCell ref="AG148:AJ148"/>
    <mergeCell ref="AK148:AN148"/>
    <mergeCell ref="AO148:AR148"/>
    <mergeCell ref="AS148:AV148"/>
    <mergeCell ref="AW148:AZ148"/>
    <mergeCell ref="BA148:BD148"/>
    <mergeCell ref="B149:C149"/>
    <mergeCell ref="D149:N149"/>
    <mergeCell ref="O149:Q149"/>
    <mergeCell ref="R149:T149"/>
    <mergeCell ref="U149:X149"/>
    <mergeCell ref="Y149:AB149"/>
    <mergeCell ref="AC149:AF149"/>
    <mergeCell ref="AG149:AJ149"/>
    <mergeCell ref="AK149:AN149"/>
    <mergeCell ref="AO149:AR149"/>
    <mergeCell ref="AS149:AV149"/>
    <mergeCell ref="AW149:AZ149"/>
    <mergeCell ref="BA149:BD149"/>
    <mergeCell ref="B147:C147"/>
    <mergeCell ref="D147:N147"/>
    <mergeCell ref="O147:Q147"/>
    <mergeCell ref="R147:T147"/>
    <mergeCell ref="U147:X147"/>
    <mergeCell ref="Y150:AB150"/>
    <mergeCell ref="AC150:AF150"/>
    <mergeCell ref="AG150:AJ150"/>
    <mergeCell ref="AK150:AN150"/>
    <mergeCell ref="AO150:AR150"/>
    <mergeCell ref="AS150:AV150"/>
    <mergeCell ref="AW150:AZ150"/>
    <mergeCell ref="BA150:BD150"/>
    <mergeCell ref="B159:C159"/>
    <mergeCell ref="D159:N159"/>
    <mergeCell ref="O159:Q159"/>
    <mergeCell ref="R159:T159"/>
    <mergeCell ref="U159:X159"/>
    <mergeCell ref="Y159:AB159"/>
    <mergeCell ref="AC159:AF159"/>
    <mergeCell ref="AG159:AJ159"/>
    <mergeCell ref="AK159:AN159"/>
    <mergeCell ref="AO159:AR159"/>
    <mergeCell ref="AS159:AV159"/>
    <mergeCell ref="AW159:AZ159"/>
    <mergeCell ref="AC154:AF154"/>
    <mergeCell ref="AK154:AN154"/>
    <mergeCell ref="AO154:AR154"/>
    <mergeCell ref="B154:C154"/>
    <mergeCell ref="R156:T156"/>
    <mergeCell ref="AS154:AV154"/>
    <mergeCell ref="C152:M152"/>
    <mergeCell ref="D154:N154"/>
    <mergeCell ref="D157:N157"/>
    <mergeCell ref="O153:T153"/>
    <mergeCell ref="O160:Q160"/>
    <mergeCell ref="R160:T160"/>
    <mergeCell ref="U160:X160"/>
    <mergeCell ref="Y160:AB160"/>
    <mergeCell ref="AC160:AF160"/>
    <mergeCell ref="AG160:AJ160"/>
    <mergeCell ref="AK160:AN160"/>
    <mergeCell ref="AO160:AR160"/>
    <mergeCell ref="AS160:AV160"/>
    <mergeCell ref="AW160:AZ160"/>
    <mergeCell ref="B161:C161"/>
    <mergeCell ref="D161:N161"/>
    <mergeCell ref="O161:Q161"/>
    <mergeCell ref="R161:T161"/>
    <mergeCell ref="U161:X161"/>
    <mergeCell ref="Y161:AB161"/>
    <mergeCell ref="AC161:AF161"/>
    <mergeCell ref="AG161:AJ161"/>
    <mergeCell ref="AK161:AN161"/>
    <mergeCell ref="AO161:AR161"/>
    <mergeCell ref="AS161:AV161"/>
    <mergeCell ref="AW161:AZ161"/>
    <mergeCell ref="B164:C164"/>
    <mergeCell ref="D164:N164"/>
    <mergeCell ref="O164:Q164"/>
    <mergeCell ref="R164:T164"/>
    <mergeCell ref="U164:X164"/>
    <mergeCell ref="Y164:AB164"/>
    <mergeCell ref="AC164:AF164"/>
    <mergeCell ref="AG164:AJ164"/>
    <mergeCell ref="AK164:AN164"/>
    <mergeCell ref="AO164:AR164"/>
    <mergeCell ref="AS164:AV164"/>
    <mergeCell ref="AW164:AZ164"/>
    <mergeCell ref="B162:C162"/>
    <mergeCell ref="D162:N162"/>
    <mergeCell ref="O162:Q162"/>
    <mergeCell ref="R162:T162"/>
    <mergeCell ref="U162:X162"/>
    <mergeCell ref="Y162:AB162"/>
    <mergeCell ref="AC162:AF162"/>
    <mergeCell ref="AG162:AJ162"/>
    <mergeCell ref="AK162:AN162"/>
    <mergeCell ref="AO162:AR162"/>
    <mergeCell ref="AS162:AV162"/>
    <mergeCell ref="AW162:AZ162"/>
    <mergeCell ref="B163:C163"/>
    <mergeCell ref="D163:N163"/>
    <mergeCell ref="O163:Q163"/>
    <mergeCell ref="R163:T163"/>
    <mergeCell ref="U163:X163"/>
    <mergeCell ref="Y163:AB163"/>
    <mergeCell ref="AC163:AF163"/>
    <mergeCell ref="AG163:AJ163"/>
  </mergeCells>
  <phoneticPr fontId="8"/>
  <conditionalFormatting sqref="M124:AP133 D98:AB107 AH98:AL107 AW98:BF107 D111:Y120 AJ111:AQ120">
    <cfRule type="containsBlanks" dxfId="12" priority="10">
      <formula>LEN(TRIM(D98))=0</formula>
    </cfRule>
  </conditionalFormatting>
  <conditionalFormatting sqref="W62:Z62 O63:Q64 U63:AZ64 W65:Z65 O66:Q67 U66:AZ67 W68:Z68 O69:Q70 W71:Z71 O72:Q73 U72:AZ73 W74:Z74 O75:Q76 U75:AZ76 W77:Z77 O78:Q79 U78:AZ79 W80:Z80 O81:Q82 U81:AZ82 W83:Z83 O84:Q85 U84:AZ85 W86:Z86 O87:Q88 U87:AZ88 W89:Z89 O90:Q91 U90:AZ91 D47:AC56 AS47:AU56">
    <cfRule type="containsBlanks" dxfId="11" priority="11">
      <formula>LEN(TRIM(D47))=0</formula>
    </cfRule>
  </conditionalFormatting>
  <conditionalFormatting sqref="L169:AZ170 K178:BA179 K181:BA182 G186:M187 R186:X187 P192:AI201 F203:L205 Q204:W205 F208:L210 Q209:W210 F214:L215 Q214:W215">
    <cfRule type="containsBlanks" dxfId="10" priority="9">
      <formula>LEN(TRIM(F169))=0</formula>
    </cfRule>
  </conditionalFormatting>
  <conditionalFormatting sqref="AG7:AM8 AS7:AX8 AG9:AX10 T11:X11 T13:W15 AI14:AJ14 D21:Q40 W21:AN40">
    <cfRule type="containsBlanks" dxfId="9" priority="12">
      <formula>LEN(TRIM(D7))=0</formula>
    </cfRule>
  </conditionalFormatting>
  <conditionalFormatting sqref="AG2:AX6 F3:X8">
    <cfRule type="containsBlanks" dxfId="8" priority="13">
      <formula>LEN(TRIM(F2))=0</formula>
    </cfRule>
  </conditionalFormatting>
  <conditionalFormatting sqref="AL62:AP62 AL65:AP65 AL68 U69:AZ70 AL71:AP71 AL74:AP74 AL77:AP77 AL80:AP80 AL83:AP83 AL86:AP86 AL89:AP89">
    <cfRule type="containsBlanks" dxfId="7" priority="8">
      <formula>LEN(TRIM(U62))=0</formula>
    </cfRule>
  </conditionalFormatting>
  <conditionalFormatting sqref="D141:AJ150">
    <cfRule type="containsBlanks" dxfId="6" priority="7">
      <formula>LEN(TRIM(D141))=0</formula>
    </cfRule>
  </conditionalFormatting>
  <conditionalFormatting sqref="AS141:BD150">
    <cfRule type="containsBlanks" dxfId="5" priority="6">
      <formula>LEN(TRIM(AS141))=0</formula>
    </cfRule>
  </conditionalFormatting>
  <conditionalFormatting sqref="D157:AJ164 D155:N156 AG155:AJ156">
    <cfRule type="containsBlanks" dxfId="4" priority="5">
      <formula>LEN(TRIM(D155))=0</formula>
    </cfRule>
  </conditionalFormatting>
  <conditionalFormatting sqref="AW155:AZ164">
    <cfRule type="containsBlanks" dxfId="3" priority="4">
      <formula>LEN(TRIM(AW155))=0</formula>
    </cfRule>
  </conditionalFormatting>
  <conditionalFormatting sqref="AS155:AV164">
    <cfRule type="containsBlanks" dxfId="2" priority="3">
      <formula>LEN(TRIM(AS155))=0</formula>
    </cfRule>
  </conditionalFormatting>
  <conditionalFormatting sqref="O155:T156">
    <cfRule type="containsBlanks" dxfId="1" priority="2">
      <formula>LEN(TRIM(O155))=0</formula>
    </cfRule>
  </conditionalFormatting>
  <conditionalFormatting sqref="U155:AF156">
    <cfRule type="containsBlanks" dxfId="0" priority="1">
      <formula>LEN(TRIM(U155))=0</formula>
    </cfRule>
  </conditionalFormatting>
  <dataValidations count="5">
    <dataValidation type="list" allowBlank="1" showInputMessage="1" showErrorMessage="1" sqref="T11:X11" xr:uid="{00000000-0002-0000-0000-000000000000}">
      <formula1>$BG$12:$BG$13</formula1>
    </dataValidation>
    <dataValidation type="list" allowBlank="1" showInputMessage="1" showErrorMessage="1" sqref="AL89:AP89 AL65:AP65 AL62 AL71:AP71 AL74:AP74 AL77:AP77 AL80:AP80 AL83:AP83 AL86:AP86 AL68" xr:uid="{00000000-0002-0000-0000-000002000000}">
      <formula1>$BH$62:$BH$63</formula1>
    </dataValidation>
    <dataValidation type="list" allowBlank="1" showInputMessage="1" showErrorMessage="1" sqref="O63:Q64 O66:Q67 O69:Q70 O72:Q73 O75:Q76 O78:Q79 O81:Q82 O84:Q85 O87:Q88 O90:Q91" xr:uid="{00000000-0002-0000-0000-000004000000}">
      <formula1>$BH$65:$BH$66</formula1>
    </dataValidation>
    <dataValidation type="list" allowBlank="1" showInputMessage="1" showErrorMessage="1" sqref="P92:R92" xr:uid="{00000000-0002-0000-0000-000001000000}">
      <formula1>$BF$65:$BF$67</formula1>
    </dataValidation>
    <dataValidation type="list" allowBlank="1" showInputMessage="1" showErrorMessage="1" sqref="W62:Z62 W89:Z89 W86:Z86 W83:Z83 W80:Z80 W77:Z77 W74:Z74 W71:Z71 W68:Z68 W65:Z65" xr:uid="{00000000-0002-0000-0000-000003000000}">
      <formula1>$BH$60:$BH$61</formula1>
    </dataValidation>
  </dataValidations>
  <pageMargins left="0.7" right="0.7" top="0.75" bottom="0.75" header="0.3" footer="0.3"/>
  <pageSetup paperSize="9" scale="61" fitToHeight="0" orientation="portrait" r:id="rId1"/>
  <rowBreaks count="2" manualBreakCount="2">
    <brk id="57" max="57" man="1"/>
    <brk id="135"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Q46"/>
  <sheetViews>
    <sheetView showZeros="0" view="pageBreakPreview" zoomScale="80" zoomScaleNormal="115" zoomScaleSheetLayoutView="80" workbookViewId="0">
      <selection sqref="A1:AD1"/>
    </sheetView>
  </sheetViews>
  <sheetFormatPr defaultColWidth="2.375" defaultRowHeight="18.75" customHeight="1"/>
  <cols>
    <col min="1" max="11" width="2.375" style="23"/>
    <col min="12" max="12" width="6.625" style="23" customWidth="1"/>
    <col min="13" max="16" width="2.375" style="23"/>
    <col min="17" max="17" width="2.375" style="23" customWidth="1"/>
    <col min="18" max="19" width="2.375" style="23"/>
    <col min="20" max="20" width="3.75" style="23" customWidth="1"/>
    <col min="21" max="16384" width="2.375" style="23"/>
  </cols>
  <sheetData>
    <row r="1" spans="1:43" ht="18.75" customHeight="1">
      <c r="A1" s="516" t="s">
        <v>239</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07"/>
      <c r="AF1" s="507"/>
      <c r="AG1" s="507"/>
      <c r="AH1" s="507"/>
      <c r="AI1" s="42"/>
    </row>
    <row r="2" spans="1:43" ht="18.75" customHeight="1">
      <c r="Z2" s="517">
        <f>入力シート!F3</f>
        <v>0</v>
      </c>
      <c r="AA2" s="517"/>
      <c r="AB2" s="517"/>
      <c r="AC2" s="517"/>
      <c r="AD2" s="517"/>
      <c r="AE2" s="517"/>
      <c r="AF2" s="517"/>
      <c r="AG2" s="517"/>
      <c r="AH2" s="517"/>
    </row>
    <row r="3" spans="1:43" ht="18.75" customHeight="1">
      <c r="Z3" s="518">
        <f>入力シート!F4</f>
        <v>0</v>
      </c>
      <c r="AA3" s="518"/>
      <c r="AB3" s="518"/>
      <c r="AC3" s="518"/>
      <c r="AD3" s="518"/>
      <c r="AE3" s="518"/>
      <c r="AF3" s="518"/>
      <c r="AG3" s="518"/>
      <c r="AH3" s="518"/>
    </row>
    <row r="4" spans="1:43" ht="18.75" customHeight="1">
      <c r="Z4" s="43"/>
    </row>
    <row r="5" spans="1:43" ht="18.75" customHeight="1">
      <c r="B5" s="44"/>
    </row>
    <row r="6" spans="1:43" ht="18.75" customHeight="1">
      <c r="B6" s="44"/>
      <c r="AQ6" s="45"/>
    </row>
    <row r="7" spans="1:43" ht="18.75" customHeight="1">
      <c r="B7" s="44"/>
      <c r="C7" s="141" t="s">
        <v>240</v>
      </c>
      <c r="D7" s="141"/>
      <c r="E7" s="141"/>
      <c r="F7" s="141"/>
      <c r="G7" s="141"/>
      <c r="H7" s="141"/>
      <c r="I7" s="141"/>
      <c r="J7" s="141"/>
      <c r="K7" s="141"/>
      <c r="L7" s="141"/>
      <c r="M7" s="141"/>
      <c r="N7" s="141"/>
    </row>
    <row r="8" spans="1:43" ht="18.75" customHeight="1">
      <c r="C8" s="209" t="s">
        <v>241</v>
      </c>
      <c r="D8" s="209"/>
      <c r="E8" s="209"/>
      <c r="F8" s="209"/>
      <c r="G8" s="209"/>
      <c r="H8" s="209"/>
      <c r="I8" s="209"/>
      <c r="J8" s="209"/>
      <c r="K8" s="209"/>
      <c r="L8" s="209"/>
      <c r="M8" s="209"/>
      <c r="N8" s="209"/>
      <c r="O8" s="209"/>
    </row>
    <row r="9" spans="1:43" ht="18.75" customHeight="1">
      <c r="B9" s="44"/>
    </row>
    <row r="10" spans="1:43" ht="18.75" customHeight="1">
      <c r="B10" s="44"/>
    </row>
    <row r="11" spans="1:43" ht="18.75" customHeight="1">
      <c r="R11" s="141" t="s">
        <v>5</v>
      </c>
      <c r="S11" s="141"/>
      <c r="T11" s="141"/>
      <c r="U11" s="222">
        <f>入力シート!F5</f>
        <v>0</v>
      </c>
      <c r="V11" s="222"/>
      <c r="W11" s="222"/>
      <c r="X11" s="222"/>
      <c r="Y11" s="222"/>
      <c r="Z11" s="222"/>
      <c r="AA11" s="222"/>
      <c r="AB11" s="222"/>
      <c r="AC11" s="222"/>
      <c r="AD11" s="222"/>
      <c r="AE11" s="222"/>
      <c r="AF11" s="222"/>
      <c r="AG11" s="222"/>
      <c r="AH11" s="222"/>
    </row>
    <row r="12" spans="1:43" ht="18.75" customHeight="1">
      <c r="B12" s="44"/>
      <c r="R12" s="141" t="s">
        <v>242</v>
      </c>
      <c r="S12" s="141"/>
      <c r="T12" s="141"/>
      <c r="U12" s="514">
        <f>入力シート!F6</f>
        <v>0</v>
      </c>
      <c r="V12" s="514"/>
      <c r="W12" s="514"/>
      <c r="X12" s="514"/>
      <c r="Y12" s="514"/>
      <c r="Z12" s="514"/>
      <c r="AA12" s="514"/>
      <c r="AB12" s="514"/>
      <c r="AC12" s="514"/>
      <c r="AD12" s="514"/>
      <c r="AE12" s="514"/>
      <c r="AF12" s="514"/>
      <c r="AG12" s="514"/>
      <c r="AH12" s="514"/>
    </row>
    <row r="13" spans="1:43" ht="18.75" customHeight="1">
      <c r="B13" s="44"/>
      <c r="R13" s="35"/>
      <c r="S13" s="35"/>
      <c r="T13" s="35"/>
      <c r="U13" s="514"/>
      <c r="V13" s="514"/>
      <c r="W13" s="514"/>
      <c r="X13" s="514"/>
      <c r="Y13" s="514"/>
      <c r="Z13" s="514"/>
      <c r="AA13" s="514"/>
      <c r="AB13" s="514"/>
      <c r="AC13" s="514"/>
      <c r="AD13" s="514"/>
      <c r="AE13" s="514"/>
      <c r="AF13" s="514"/>
      <c r="AG13" s="514"/>
      <c r="AH13" s="514"/>
    </row>
    <row r="14" spans="1:43" ht="18.75" customHeight="1">
      <c r="B14" s="44"/>
      <c r="R14" s="141" t="s">
        <v>243</v>
      </c>
      <c r="S14" s="141"/>
      <c r="T14" s="141"/>
      <c r="U14" s="222">
        <f>入力シート!F7</f>
        <v>0</v>
      </c>
      <c r="V14" s="222"/>
      <c r="W14" s="222"/>
      <c r="X14" s="222"/>
      <c r="Y14" s="222"/>
      <c r="Z14" s="222"/>
      <c r="AA14" s="222"/>
      <c r="AB14" s="222"/>
      <c r="AC14" s="222"/>
      <c r="AD14" s="222"/>
      <c r="AE14" s="222"/>
      <c r="AF14" s="222"/>
      <c r="AG14" s="222"/>
      <c r="AH14" s="222"/>
    </row>
    <row r="15" spans="1:43" ht="18.75" customHeight="1">
      <c r="B15" s="44"/>
      <c r="V15" s="35"/>
      <c r="W15" s="35"/>
      <c r="X15" s="35"/>
      <c r="Y15" s="35"/>
      <c r="Z15" s="35"/>
      <c r="AA15" s="35"/>
      <c r="AB15" s="35"/>
      <c r="AC15" s="35"/>
      <c r="AD15" s="35"/>
      <c r="AE15" s="35"/>
    </row>
    <row r="16" spans="1:43" ht="18.75" customHeight="1">
      <c r="B16" s="44"/>
      <c r="V16" s="35"/>
      <c r="W16" s="35"/>
      <c r="X16" s="35"/>
      <c r="Y16" s="35"/>
      <c r="Z16" s="35"/>
      <c r="AA16" s="35"/>
      <c r="AB16" s="35"/>
      <c r="AC16" s="35"/>
      <c r="AD16" s="35"/>
      <c r="AE16" s="35"/>
    </row>
    <row r="17" spans="2:34" ht="69.75" customHeight="1">
      <c r="B17" s="512" t="s">
        <v>244</v>
      </c>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row>
    <row r="18" spans="2:34" ht="18.75" customHeight="1">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2:34" ht="18.75" customHeight="1">
      <c r="B19" s="44"/>
    </row>
    <row r="20" spans="2:34" ht="18.75" customHeight="1">
      <c r="B20" s="515" t="s">
        <v>245</v>
      </c>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row>
    <row r="21" spans="2:34" ht="18.75" customHeight="1">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row>
    <row r="22" spans="2:34" ht="18.75" customHeight="1">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row>
    <row r="23" spans="2:34" s="35" customFormat="1" ht="35.450000000000003" customHeight="1">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row>
    <row r="24" spans="2:34" s="35" customFormat="1" ht="22.5" customHeight="1">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2:34" ht="18.75" customHeight="1">
      <c r="B25" s="509" t="s">
        <v>246</v>
      </c>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row>
    <row r="26" spans="2:34" ht="18.75" customHeight="1">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2:34" ht="18.75" customHeight="1">
      <c r="B27" s="210" t="s">
        <v>247</v>
      </c>
      <c r="C27" s="210"/>
      <c r="D27" s="210"/>
      <c r="E27" s="210"/>
      <c r="F27" s="210"/>
      <c r="G27" s="210"/>
      <c r="H27" s="210"/>
      <c r="I27" s="210"/>
      <c r="J27" s="210"/>
      <c r="K27" s="210"/>
      <c r="L27" s="510" t="s">
        <v>248</v>
      </c>
      <c r="M27" s="510"/>
      <c r="N27" s="510"/>
      <c r="O27" s="510"/>
      <c r="P27" s="510"/>
      <c r="Q27" s="510"/>
      <c r="R27" s="510"/>
      <c r="S27" s="510"/>
      <c r="T27" s="510"/>
      <c r="U27" s="510"/>
      <c r="V27" s="510"/>
      <c r="W27" s="510"/>
      <c r="X27" s="510"/>
      <c r="Y27" s="510"/>
      <c r="Z27" s="510"/>
      <c r="AA27" s="510"/>
      <c r="AB27" s="510"/>
      <c r="AC27" s="510"/>
      <c r="AD27" s="510"/>
      <c r="AE27" s="510"/>
      <c r="AF27" s="510"/>
      <c r="AG27" s="510"/>
      <c r="AH27" s="510"/>
    </row>
    <row r="28" spans="2:34" ht="18.75" customHeight="1">
      <c r="B28" s="511" t="s">
        <v>249</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row>
    <row r="29" spans="2:34" ht="18.75" customHeight="1">
      <c r="B29" s="210" t="s">
        <v>250</v>
      </c>
      <c r="C29" s="210"/>
      <c r="D29" s="210"/>
      <c r="E29" s="210"/>
      <c r="F29" s="210"/>
      <c r="G29" s="210"/>
      <c r="H29" s="210"/>
      <c r="I29" s="210"/>
      <c r="J29" s="210"/>
      <c r="K29" s="210"/>
      <c r="L29" s="510" t="s">
        <v>248</v>
      </c>
      <c r="M29" s="510"/>
      <c r="N29" s="510"/>
      <c r="O29" s="510"/>
      <c r="P29" s="510"/>
      <c r="Q29" s="510"/>
      <c r="R29" s="510"/>
      <c r="S29" s="510"/>
      <c r="T29" s="510"/>
      <c r="U29" s="510"/>
      <c r="V29" s="510"/>
      <c r="W29" s="510"/>
      <c r="X29" s="510"/>
      <c r="Y29" s="510"/>
      <c r="Z29" s="510"/>
      <c r="AA29" s="510"/>
      <c r="AB29" s="510"/>
      <c r="AC29" s="510"/>
      <c r="AD29" s="510"/>
      <c r="AE29" s="510"/>
      <c r="AF29" s="510"/>
      <c r="AG29" s="510"/>
      <c r="AH29" s="510"/>
    </row>
    <row r="30" spans="2:34" ht="18.75" customHeight="1">
      <c r="B30" s="511" t="s">
        <v>249</v>
      </c>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row>
    <row r="31" spans="2:34" ht="18.75" customHeight="1">
      <c r="B31" s="141" t="s">
        <v>251</v>
      </c>
      <c r="C31" s="141"/>
      <c r="D31" s="141"/>
      <c r="E31" s="141"/>
      <c r="F31" s="141"/>
      <c r="G31" s="141"/>
      <c r="H31" s="141"/>
      <c r="I31" s="141"/>
      <c r="J31" s="141"/>
      <c r="K31" s="141"/>
      <c r="L31" s="141"/>
      <c r="M31" s="507" t="s">
        <v>252</v>
      </c>
      <c r="N31" s="507"/>
      <c r="O31" s="508">
        <f>別紙!M87</f>
        <v>0</v>
      </c>
      <c r="P31" s="508"/>
      <c r="Q31" s="508"/>
      <c r="R31" s="508"/>
      <c r="S31" s="508"/>
      <c r="T31" s="508"/>
      <c r="U31" s="508"/>
      <c r="V31" s="50" t="s">
        <v>253</v>
      </c>
      <c r="W31" s="51"/>
      <c r="X31" s="51"/>
      <c r="Y31" s="51"/>
      <c r="Z31" s="51"/>
      <c r="AA31" s="51"/>
      <c r="AB31" s="51"/>
      <c r="AC31" s="51"/>
      <c r="AD31" s="51"/>
      <c r="AE31" s="51"/>
      <c r="AF31" s="51"/>
      <c r="AG31" s="51"/>
      <c r="AH31" s="51"/>
    </row>
    <row r="32" spans="2:34" ht="18.75" customHeight="1">
      <c r="B32" s="141" t="s">
        <v>254</v>
      </c>
      <c r="C32" s="141"/>
      <c r="D32" s="141"/>
      <c r="E32" s="141"/>
      <c r="F32" s="141"/>
      <c r="G32" s="141"/>
      <c r="H32" s="141"/>
      <c r="I32" s="141"/>
      <c r="J32" s="141"/>
      <c r="K32" s="141"/>
      <c r="L32" s="141"/>
      <c r="M32" s="507" t="s">
        <v>252</v>
      </c>
      <c r="N32" s="507"/>
      <c r="O32" s="508">
        <f>別紙!X87</f>
        <v>0</v>
      </c>
      <c r="P32" s="508"/>
      <c r="Q32" s="508"/>
      <c r="R32" s="508"/>
      <c r="S32" s="508"/>
      <c r="T32" s="508"/>
      <c r="U32" s="508"/>
      <c r="V32" s="50" t="s">
        <v>253</v>
      </c>
      <c r="W32" s="51"/>
      <c r="X32" s="51"/>
      <c r="Y32" s="51"/>
      <c r="Z32" s="51"/>
      <c r="AA32" s="51"/>
      <c r="AB32" s="51"/>
      <c r="AC32" s="51"/>
      <c r="AD32" s="51"/>
      <c r="AE32" s="51"/>
      <c r="AF32" s="51"/>
      <c r="AG32" s="51"/>
      <c r="AH32" s="51"/>
    </row>
    <row r="33" spans="2:34" ht="18.75" customHeight="1">
      <c r="B33" s="141" t="s">
        <v>255</v>
      </c>
      <c r="C33" s="141"/>
      <c r="D33" s="141"/>
      <c r="E33" s="141"/>
      <c r="F33" s="141"/>
      <c r="G33" s="141"/>
      <c r="H33" s="141"/>
      <c r="I33" s="141"/>
      <c r="J33" s="141"/>
      <c r="K33" s="141"/>
      <c r="L33" s="141"/>
      <c r="M33" s="507" t="s">
        <v>256</v>
      </c>
      <c r="N33" s="507"/>
      <c r="O33" s="508">
        <f>別紙!X87</f>
        <v>0</v>
      </c>
      <c r="P33" s="508"/>
      <c r="Q33" s="508"/>
      <c r="R33" s="508"/>
      <c r="S33" s="508"/>
      <c r="T33" s="508"/>
      <c r="U33" s="508"/>
      <c r="V33" s="50" t="s">
        <v>253</v>
      </c>
      <c r="W33" s="51"/>
      <c r="X33" s="51"/>
      <c r="Y33" s="51"/>
      <c r="Z33" s="51"/>
      <c r="AA33" s="51"/>
      <c r="AB33" s="51"/>
      <c r="AC33" s="51"/>
      <c r="AD33" s="51"/>
      <c r="AE33" s="51"/>
      <c r="AF33" s="51"/>
      <c r="AG33" s="51"/>
      <c r="AH33" s="51"/>
    </row>
    <row r="34" spans="2:34" ht="18.75" customHeight="1">
      <c r="B34" s="141" t="s">
        <v>257</v>
      </c>
      <c r="C34" s="141"/>
      <c r="D34" s="141"/>
      <c r="E34" s="141"/>
      <c r="F34" s="141"/>
      <c r="G34" s="141"/>
      <c r="H34" s="141"/>
      <c r="I34" s="141"/>
      <c r="J34" s="141"/>
      <c r="K34" s="141"/>
      <c r="L34" s="141"/>
      <c r="S34" s="103"/>
      <c r="T34" s="103"/>
      <c r="U34" s="103"/>
      <c r="V34" s="103"/>
      <c r="W34" s="103"/>
      <c r="X34" s="103"/>
      <c r="Y34" s="103"/>
      <c r="Z34" s="103"/>
      <c r="AA34" s="103"/>
      <c r="AB34" s="103"/>
      <c r="AC34" s="103"/>
      <c r="AD34" s="103"/>
      <c r="AE34" s="103"/>
      <c r="AF34" s="103"/>
      <c r="AG34" s="103"/>
      <c r="AH34" s="103"/>
    </row>
    <row r="35" spans="2:34" ht="18.75" customHeight="1">
      <c r="B35" s="141" t="s">
        <v>258</v>
      </c>
      <c r="C35" s="141"/>
      <c r="D35" s="141"/>
      <c r="E35" s="141"/>
      <c r="F35" s="141"/>
      <c r="G35" s="141"/>
      <c r="H35" s="141"/>
      <c r="I35" s="141"/>
      <c r="J35" s="141"/>
      <c r="K35" s="141"/>
      <c r="L35" s="141"/>
    </row>
    <row r="36" spans="2:34" ht="18.75" customHeight="1">
      <c r="B36" s="141" t="s">
        <v>259</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row>
    <row r="37" spans="2:34" ht="18.75" customHeight="1">
      <c r="B37" s="141" t="s">
        <v>260</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row>
    <row r="38" spans="2:34" ht="18.75" customHeight="1">
      <c r="B38" s="141" t="s">
        <v>261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row>
    <row r="39" spans="2:34" ht="18.75" customHeight="1">
      <c r="B39" s="141" t="s">
        <v>262</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row>
    <row r="40" spans="2:34" ht="18.7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8.7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8.7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8.75" customHeight="1">
      <c r="B43" s="1" t="s">
        <v>263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8.75" customHeight="1">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2:34" ht="18.75" customHeight="1">
      <c r="B45" s="44"/>
    </row>
    <row r="46" spans="2:34" ht="18.7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sheetData>
  <sheetProtection sheet="1" selectLockedCells="1" selectUnlockedCells="1"/>
  <mergeCells count="36">
    <mergeCell ref="B35:L35"/>
    <mergeCell ref="B33:L33"/>
    <mergeCell ref="M33:N33"/>
    <mergeCell ref="O33:U33"/>
    <mergeCell ref="B34:L34"/>
    <mergeCell ref="A1:AD1"/>
    <mergeCell ref="AE1:AH1"/>
    <mergeCell ref="Z2:AH2"/>
    <mergeCell ref="Z3:AH3"/>
    <mergeCell ref="C7:N7"/>
    <mergeCell ref="C8:O8"/>
    <mergeCell ref="B39:AH39"/>
    <mergeCell ref="B38:AH38"/>
    <mergeCell ref="R11:T11"/>
    <mergeCell ref="U11:AH11"/>
    <mergeCell ref="B17:AH17"/>
    <mergeCell ref="U12:AH13"/>
    <mergeCell ref="B20:AH23"/>
    <mergeCell ref="B36:AH36"/>
    <mergeCell ref="B37:AH37"/>
    <mergeCell ref="B32:L32"/>
    <mergeCell ref="M32:N32"/>
    <mergeCell ref="O32:U32"/>
    <mergeCell ref="R12:T12"/>
    <mergeCell ref="U14:AH14"/>
    <mergeCell ref="B31:L31"/>
    <mergeCell ref="R14:T14"/>
    <mergeCell ref="M31:N31"/>
    <mergeCell ref="O31:U31"/>
    <mergeCell ref="B25:AH25"/>
    <mergeCell ref="B27:K27"/>
    <mergeCell ref="B29:K29"/>
    <mergeCell ref="L27:AH27"/>
    <mergeCell ref="B28:AH28"/>
    <mergeCell ref="L29:AH29"/>
    <mergeCell ref="B30:AH30"/>
  </mergeCells>
  <phoneticPr fontId="3"/>
  <printOptions horizontalCentered="1"/>
  <pageMargins left="0.70866141732283472" right="0.70866141732283472" top="0.74803149606299213" bottom="0.74803149606299213" header="0.31496062992125984" footer="0.31496062992125984"/>
  <pageSetup paperSize="9" scale="85"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B154"/>
  <sheetViews>
    <sheetView showZeros="0" view="pageBreakPreview" zoomScaleNormal="100" zoomScaleSheetLayoutView="100" workbookViewId="0">
      <selection activeCell="B1" sqref="B1:E1"/>
    </sheetView>
  </sheetViews>
  <sheetFormatPr defaultColWidth="2.375" defaultRowHeight="15" customHeight="1"/>
  <cols>
    <col min="1" max="1" width="3.375" style="52" customWidth="1"/>
    <col min="2" max="27" width="2.375" style="52"/>
    <col min="28" max="28" width="3" style="52" bestFit="1" customWidth="1"/>
    <col min="29" max="29" width="2.375" style="52"/>
    <col min="30" max="30" width="2.75" style="52" customWidth="1"/>
    <col min="31" max="35" width="2.375" style="52"/>
    <col min="36" max="37" width="2.375" style="52" customWidth="1"/>
    <col min="38" max="38" width="2.75" style="52" customWidth="1"/>
    <col min="39" max="39" width="2.375" style="52" customWidth="1"/>
    <col min="40" max="52" width="2.375" style="52"/>
    <col min="53" max="53" width="2.75" style="52" customWidth="1"/>
    <col min="54" max="16384" width="2.375" style="52"/>
  </cols>
  <sheetData>
    <row r="1" spans="1:54" ht="15" customHeight="1">
      <c r="B1" s="593" t="s">
        <v>264</v>
      </c>
      <c r="C1" s="593"/>
      <c r="D1" s="593"/>
      <c r="E1" s="593"/>
      <c r="F1" s="53"/>
    </row>
    <row r="2" spans="1:54" ht="22.5" customHeight="1">
      <c r="B2" s="594" t="s">
        <v>265</v>
      </c>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row>
    <row r="3" spans="1:54" ht="7.5" customHeight="1"/>
    <row r="4" spans="1:54" s="54" customFormat="1" ht="13.5" customHeight="1">
      <c r="B4" s="52" t="s">
        <v>266</v>
      </c>
    </row>
    <row r="5" spans="1:54" s="54" customFormat="1" ht="4.5" customHeight="1" thickBot="1">
      <c r="B5" s="52"/>
    </row>
    <row r="6" spans="1:54" ht="13.5" customHeight="1">
      <c r="C6" s="595" t="s">
        <v>267</v>
      </c>
      <c r="D6" s="596"/>
      <c r="E6" s="596"/>
      <c r="F6" s="596"/>
      <c r="G6" s="596"/>
      <c r="H6" s="596"/>
      <c r="I6" s="596"/>
      <c r="J6" s="596"/>
      <c r="K6" s="596"/>
      <c r="L6" s="596"/>
      <c r="M6" s="596"/>
      <c r="N6" s="596"/>
      <c r="O6" s="596"/>
      <c r="P6" s="596"/>
      <c r="Q6" s="596"/>
      <c r="R6" s="596"/>
      <c r="S6" s="596"/>
      <c r="T6" s="596"/>
      <c r="U6" s="596"/>
      <c r="V6" s="596"/>
      <c r="W6" s="597"/>
      <c r="X6" s="598" t="s">
        <v>268</v>
      </c>
      <c r="Y6" s="599"/>
      <c r="Z6" s="599"/>
      <c r="AA6" s="599"/>
      <c r="AB6" s="599"/>
      <c r="AC6" s="599"/>
      <c r="AD6" s="599"/>
      <c r="AE6" s="599"/>
      <c r="AF6" s="599"/>
      <c r="AG6" s="599"/>
      <c r="AH6" s="599"/>
      <c r="AI6" s="600"/>
      <c r="AJ6" s="598" t="s">
        <v>269</v>
      </c>
      <c r="AK6" s="599"/>
      <c r="AL6" s="599"/>
      <c r="AM6" s="599"/>
      <c r="AN6" s="599"/>
      <c r="AO6" s="599"/>
      <c r="AP6" s="599"/>
      <c r="AQ6" s="599"/>
      <c r="AR6" s="599"/>
      <c r="AS6" s="599"/>
      <c r="AT6" s="599"/>
      <c r="AU6" s="599"/>
      <c r="AV6" s="599"/>
      <c r="AW6" s="599"/>
      <c r="AX6" s="599"/>
      <c r="AY6" s="599"/>
      <c r="AZ6" s="599"/>
      <c r="BA6" s="611"/>
    </row>
    <row r="7" spans="1:54" ht="13.5" customHeight="1">
      <c r="C7" s="601" t="s">
        <v>270</v>
      </c>
      <c r="D7" s="602"/>
      <c r="E7" s="602"/>
      <c r="F7" s="602"/>
      <c r="G7" s="602"/>
      <c r="H7" s="602"/>
      <c r="I7" s="602"/>
      <c r="J7" s="602"/>
      <c r="K7" s="602"/>
      <c r="L7" s="603"/>
      <c r="M7" s="604" t="s">
        <v>271</v>
      </c>
      <c r="N7" s="602"/>
      <c r="O7" s="602"/>
      <c r="P7" s="603"/>
      <c r="Q7" s="605" t="s">
        <v>272</v>
      </c>
      <c r="R7" s="606"/>
      <c r="S7" s="606"/>
      <c r="T7" s="606"/>
      <c r="U7" s="606"/>
      <c r="V7" s="606"/>
      <c r="W7" s="607"/>
      <c r="X7" s="608" t="s">
        <v>273</v>
      </c>
      <c r="Y7" s="609"/>
      <c r="Z7" s="609"/>
      <c r="AA7" s="610"/>
      <c r="AB7" s="604" t="s">
        <v>274</v>
      </c>
      <c r="AC7" s="602"/>
      <c r="AD7" s="602"/>
      <c r="AE7" s="603"/>
      <c r="AF7" s="604" t="s">
        <v>275</v>
      </c>
      <c r="AG7" s="602"/>
      <c r="AH7" s="602"/>
      <c r="AI7" s="603"/>
      <c r="AJ7" s="606"/>
      <c r="AK7" s="606"/>
      <c r="AL7" s="606"/>
      <c r="AM7" s="606"/>
      <c r="AN7" s="606"/>
      <c r="AO7" s="606"/>
      <c r="AP7" s="606"/>
      <c r="AQ7" s="606"/>
      <c r="AR7" s="606"/>
      <c r="AS7" s="606"/>
      <c r="AT7" s="606"/>
      <c r="AU7" s="606"/>
      <c r="AV7" s="606"/>
      <c r="AW7" s="606"/>
      <c r="AX7" s="606"/>
      <c r="AY7" s="606"/>
      <c r="AZ7" s="606"/>
      <c r="BA7" s="612"/>
    </row>
    <row r="8" spans="1:54" s="55" customFormat="1" ht="13.5" customHeight="1">
      <c r="C8" s="573" t="s">
        <v>276</v>
      </c>
      <c r="D8" s="574"/>
      <c r="E8" s="574"/>
      <c r="F8" s="574"/>
      <c r="G8" s="574"/>
      <c r="H8" s="574"/>
      <c r="I8" s="574"/>
      <c r="J8" s="574"/>
      <c r="K8" s="574"/>
      <c r="L8" s="575"/>
      <c r="M8" s="570"/>
      <c r="N8" s="571"/>
      <c r="O8" s="571"/>
      <c r="P8" s="572"/>
      <c r="Q8" s="560" t="s">
        <v>277</v>
      </c>
      <c r="R8" s="561"/>
      <c r="S8" s="561"/>
      <c r="T8" s="561"/>
      <c r="U8" s="561"/>
      <c r="V8" s="561"/>
      <c r="W8" s="561"/>
      <c r="X8" s="570"/>
      <c r="Y8" s="571"/>
      <c r="Z8" s="571"/>
      <c r="AA8" s="572"/>
      <c r="AB8" s="570"/>
      <c r="AC8" s="571"/>
      <c r="AD8" s="571"/>
      <c r="AE8" s="572"/>
      <c r="AF8" s="672"/>
      <c r="AG8" s="673"/>
      <c r="AH8" s="673"/>
      <c r="AI8" s="674"/>
      <c r="AJ8" s="561" t="s">
        <v>278</v>
      </c>
      <c r="AK8" s="561"/>
      <c r="AL8" s="561"/>
      <c r="AM8" s="561"/>
      <c r="AN8" s="613" t="str">
        <f>COUNTA(入力シート!D21:H40)&amp;"人"</f>
        <v>0人</v>
      </c>
      <c r="AO8" s="613"/>
      <c r="AP8" s="613"/>
      <c r="AQ8" s="613"/>
      <c r="AR8" s="613"/>
      <c r="AS8" s="613"/>
      <c r="AT8" s="613"/>
      <c r="AU8" s="613"/>
      <c r="AV8" s="613"/>
      <c r="AW8" s="613"/>
      <c r="AX8" s="613"/>
      <c r="AY8" s="613"/>
      <c r="AZ8" s="613"/>
      <c r="BA8" s="614"/>
    </row>
    <row r="9" spans="1:54" s="55" customFormat="1" ht="13.5" customHeight="1">
      <c r="A9" s="55">
        <v>1</v>
      </c>
      <c r="C9" s="56"/>
      <c r="D9" s="566">
        <f>IF(ISNA(VLOOKUP(A9,入力シート!$B$21:$AN$40,3,FALSE)),"",VLOOKUP(A9,入力シート!$B$21:$AN$40,3,FALSE))</f>
        <v>0</v>
      </c>
      <c r="E9" s="566"/>
      <c r="F9" s="566"/>
      <c r="G9" s="566"/>
      <c r="H9" s="566"/>
      <c r="I9" s="566"/>
      <c r="J9" s="566"/>
      <c r="K9" s="566"/>
      <c r="L9" s="576"/>
      <c r="M9" s="562" t="str">
        <f>IF(入力シート!D21="","",SUM(入力シート!W21:AN21))</f>
        <v/>
      </c>
      <c r="N9" s="563"/>
      <c r="O9" s="563"/>
      <c r="P9" s="564"/>
      <c r="Q9" s="542" t="str">
        <f>IF(入力シート!W21="","",入力シート!W21)</f>
        <v/>
      </c>
      <c r="R9" s="543"/>
      <c r="S9" s="543"/>
      <c r="T9" s="102" t="str">
        <f>IF(AND(入力シート!W21&lt;&gt;0,入力シート!AF21&lt;&gt;0),"+","")</f>
        <v/>
      </c>
      <c r="U9" s="543" t="str">
        <f>IF(入力シート!AF21="","",入力シート!AF21)</f>
        <v/>
      </c>
      <c r="V9" s="543"/>
      <c r="W9" s="544"/>
      <c r="X9" s="562" t="str">
        <f>IF(M9="","",IF(($M$87-(SUM(入力シート!$AS$141:$AV$150,入力シート!$AS$155:$AV$164)))&gt;(入力シート!$T$12/入力シート!$BC$15),入力シート!$T$12*(SUM(入力シート!W21:AN21)/($M$87-(SUM(入力シート!$AS$141:$AV$150,入力シート!$AS$155:$AV$164)))),SUM(入力シート!W21:AN21)*入力シート!$BC$15))</f>
        <v/>
      </c>
      <c r="Y9" s="563"/>
      <c r="Z9" s="563"/>
      <c r="AA9" s="564"/>
      <c r="AB9" s="519" t="str">
        <f>IFERROR(M9-X9,"")</f>
        <v/>
      </c>
      <c r="AC9" s="520"/>
      <c r="AD9" s="520"/>
      <c r="AE9" s="521"/>
      <c r="AF9" s="675"/>
      <c r="AG9" s="676"/>
      <c r="AH9" s="676"/>
      <c r="AI9" s="677"/>
      <c r="AJ9" s="591"/>
      <c r="AK9" s="591"/>
      <c r="AL9" s="591"/>
      <c r="AM9" s="591"/>
      <c r="AN9" s="566"/>
      <c r="AO9" s="566"/>
      <c r="AP9" s="566"/>
      <c r="AQ9" s="566"/>
      <c r="AR9" s="566"/>
      <c r="AS9" s="566"/>
      <c r="AT9" s="566"/>
      <c r="AU9" s="566"/>
      <c r="AV9" s="566"/>
      <c r="AW9" s="566"/>
      <c r="AX9" s="566"/>
      <c r="AY9" s="566"/>
      <c r="AZ9" s="566"/>
      <c r="BA9" s="583"/>
    </row>
    <row r="10" spans="1:54" s="55" customFormat="1" ht="13.5" customHeight="1">
      <c r="A10" s="55">
        <v>2</v>
      </c>
      <c r="C10" s="57"/>
      <c r="D10" s="566">
        <f>IF(ISNA(VLOOKUP(A10,入力シート!$B$21:$AN$40,3,FALSE)),"",VLOOKUP(A10,入力シート!$B$21:$AN$40,3,FALSE))</f>
        <v>0</v>
      </c>
      <c r="E10" s="566"/>
      <c r="F10" s="566"/>
      <c r="G10" s="566"/>
      <c r="H10" s="566"/>
      <c r="I10" s="566"/>
      <c r="J10" s="566"/>
      <c r="K10" s="566"/>
      <c r="L10" s="576"/>
      <c r="M10" s="562" t="str">
        <f>IF(入力シート!D22="","",SUM(入力シート!W22:AN22))</f>
        <v/>
      </c>
      <c r="N10" s="563"/>
      <c r="O10" s="563"/>
      <c r="P10" s="564"/>
      <c r="Q10" s="542" t="str">
        <f>IF(入力シート!W22="","",入力シート!W22)</f>
        <v/>
      </c>
      <c r="R10" s="543"/>
      <c r="S10" s="543"/>
      <c r="T10" s="102" t="str">
        <f>IF(AND(入力シート!W22&lt;&gt;0,入力シート!AF22&lt;&gt;0),"+","")</f>
        <v/>
      </c>
      <c r="U10" s="543" t="str">
        <f>IF(入力シート!AF22="","",入力シート!AF22)</f>
        <v/>
      </c>
      <c r="V10" s="543"/>
      <c r="W10" s="544"/>
      <c r="X10" s="562" t="str">
        <f>IF(M10="","",IF(($M$87-(SUM(入力シート!$AS$141:$AV$150,入力シート!$AS$155:$AV$164)))&gt;(入力シート!$T$12/入力シート!$BC$15),入力シート!$T$12*(SUM(入力シート!W22:AN22)/($M$87-(SUM(入力シート!$AS$141:$AV$150,入力シート!$AS$155:$AV$164)))),SUM(入力シート!W22:AN22)*入力シート!$BC$15))</f>
        <v/>
      </c>
      <c r="Y10" s="563"/>
      <c r="Z10" s="563"/>
      <c r="AA10" s="564"/>
      <c r="AB10" s="519" t="str">
        <f t="shared" ref="AB10:AB28" si="0">IFERROR(M10-X10,"")</f>
        <v/>
      </c>
      <c r="AC10" s="520"/>
      <c r="AD10" s="520"/>
      <c r="AE10" s="521"/>
      <c r="AF10" s="675"/>
      <c r="AG10" s="676"/>
      <c r="AH10" s="676"/>
      <c r="AI10" s="677"/>
      <c r="AJ10" s="590"/>
      <c r="AK10" s="591"/>
      <c r="AL10" s="591"/>
      <c r="AM10" s="591"/>
      <c r="AN10" s="566"/>
      <c r="AO10" s="566"/>
      <c r="AP10" s="566"/>
      <c r="AQ10" s="566"/>
      <c r="AR10" s="566"/>
      <c r="AS10" s="566"/>
      <c r="AT10" s="566"/>
      <c r="AU10" s="566"/>
      <c r="AV10" s="566"/>
      <c r="AW10" s="566"/>
      <c r="AX10" s="566"/>
      <c r="AY10" s="566"/>
      <c r="AZ10" s="566"/>
      <c r="BA10" s="583"/>
    </row>
    <row r="11" spans="1:54" s="55" customFormat="1" ht="13.5" customHeight="1">
      <c r="A11" s="55">
        <v>3</v>
      </c>
      <c r="C11" s="57"/>
      <c r="D11" s="566">
        <f>IF(ISNA(VLOOKUP(A11,入力シート!$B$21:$AN$40,3,FALSE)),"",VLOOKUP(A11,入力シート!$B$21:$AN$40,3,FALSE))</f>
        <v>0</v>
      </c>
      <c r="E11" s="566"/>
      <c r="F11" s="566"/>
      <c r="G11" s="566"/>
      <c r="H11" s="566"/>
      <c r="I11" s="566"/>
      <c r="J11" s="566"/>
      <c r="K11" s="566"/>
      <c r="L11" s="576"/>
      <c r="M11" s="562" t="str">
        <f>IF(入力シート!D23="","",SUM(入力シート!W23:AN23))</f>
        <v/>
      </c>
      <c r="N11" s="563"/>
      <c r="O11" s="563"/>
      <c r="P11" s="564"/>
      <c r="Q11" s="542" t="str">
        <f>IF(入力シート!W23="","",入力シート!W23)</f>
        <v/>
      </c>
      <c r="R11" s="543"/>
      <c r="S11" s="543"/>
      <c r="T11" s="102" t="str">
        <f>IF(AND(入力シート!W23&lt;&gt;0,入力シート!AF23&lt;&gt;0),"+","")</f>
        <v/>
      </c>
      <c r="U11" s="543" t="str">
        <f>IF(入力シート!AF23="","",入力シート!AF23)</f>
        <v/>
      </c>
      <c r="V11" s="543"/>
      <c r="W11" s="544"/>
      <c r="X11" s="562" t="str">
        <f>IF(M11="","",IF(($M$87-(SUM(入力シート!$AS$141:$AV$150,入力シート!$AS$155:$AV$164)))&gt;(入力シート!$T$12/入力シート!$BC$15),入力シート!$T$12*(SUM(入力シート!W23:AN23)/($M$87-(SUM(入力シート!$AS$141:$AV$150,入力シート!$AS$155:$AV$164)))),SUM(入力シート!W23:AN23)*入力シート!$BC$15))</f>
        <v/>
      </c>
      <c r="Y11" s="563"/>
      <c r="Z11" s="563"/>
      <c r="AA11" s="564"/>
      <c r="AB11" s="519" t="str">
        <f t="shared" si="0"/>
        <v/>
      </c>
      <c r="AC11" s="520"/>
      <c r="AD11" s="520"/>
      <c r="AE11" s="521"/>
      <c r="AF11" s="675"/>
      <c r="AG11" s="676"/>
      <c r="AH11" s="676"/>
      <c r="AI11" s="677"/>
      <c r="AJ11" s="590"/>
      <c r="AK11" s="591"/>
      <c r="AL11" s="591"/>
      <c r="AM11" s="591"/>
      <c r="AN11" s="566"/>
      <c r="AO11" s="566"/>
      <c r="AP11" s="566"/>
      <c r="AQ11" s="566"/>
      <c r="AR11" s="566"/>
      <c r="AS11" s="566"/>
      <c r="AT11" s="566"/>
      <c r="AU11" s="566"/>
      <c r="AV11" s="566"/>
      <c r="AW11" s="566"/>
      <c r="AX11" s="566"/>
      <c r="AY11" s="566"/>
      <c r="AZ11" s="566"/>
      <c r="BA11" s="583"/>
    </row>
    <row r="12" spans="1:54" s="55" customFormat="1" ht="13.5" customHeight="1">
      <c r="A12" s="55">
        <v>4</v>
      </c>
      <c r="C12" s="57"/>
      <c r="D12" s="566">
        <f>IF(ISNA(VLOOKUP(A12,入力シート!$B$21:$AN$40,3,FALSE)),"",VLOOKUP(A12,入力シート!$B$21:$AN$40,3,FALSE))</f>
        <v>0</v>
      </c>
      <c r="E12" s="566"/>
      <c r="F12" s="566"/>
      <c r="G12" s="566"/>
      <c r="H12" s="566"/>
      <c r="I12" s="566"/>
      <c r="J12" s="566"/>
      <c r="K12" s="566"/>
      <c r="L12" s="576"/>
      <c r="M12" s="562" t="str">
        <f>IF(入力シート!D24="","",SUM(入力シート!W24:AN24))</f>
        <v/>
      </c>
      <c r="N12" s="563"/>
      <c r="O12" s="563"/>
      <c r="P12" s="564"/>
      <c r="Q12" s="542" t="str">
        <f>IF(入力シート!W24="","",入力シート!W24)</f>
        <v/>
      </c>
      <c r="R12" s="543"/>
      <c r="S12" s="543"/>
      <c r="T12" s="102" t="str">
        <f>IF(AND(入力シート!W24&lt;&gt;0,入力シート!AF24&lt;&gt;0),"+","")</f>
        <v/>
      </c>
      <c r="U12" s="543" t="str">
        <f>IF(入力シート!AF24="","",入力シート!AF24)</f>
        <v/>
      </c>
      <c r="V12" s="543"/>
      <c r="W12" s="544"/>
      <c r="X12" s="562" t="str">
        <f>IF(M12="","",IF(($M$87-(SUM(入力シート!$AS$141:$AV$150,入力シート!$AS$155:$AV$164)))&gt;(入力シート!$T$12/入力シート!$BC$15),入力シート!$T$12*(SUM(入力シート!W24:AN24)/($M$87-(SUM(入力シート!$AS$141:$AV$150,入力シート!$AS$155:$AV$164)))),SUM(入力シート!W24:AN24)*入力シート!$BC$15))</f>
        <v/>
      </c>
      <c r="Y12" s="563"/>
      <c r="Z12" s="563"/>
      <c r="AA12" s="564"/>
      <c r="AB12" s="519" t="str">
        <f t="shared" si="0"/>
        <v/>
      </c>
      <c r="AC12" s="520"/>
      <c r="AD12" s="520"/>
      <c r="AE12" s="521"/>
      <c r="AF12" s="675"/>
      <c r="AG12" s="676"/>
      <c r="AH12" s="676"/>
      <c r="AI12" s="677"/>
      <c r="AJ12" s="590"/>
      <c r="AK12" s="591"/>
      <c r="AL12" s="591"/>
      <c r="AM12" s="591"/>
      <c r="AN12" s="566"/>
      <c r="AO12" s="566"/>
      <c r="AP12" s="566"/>
      <c r="AQ12" s="566"/>
      <c r="AR12" s="566"/>
      <c r="AS12" s="566"/>
      <c r="AT12" s="566"/>
      <c r="AU12" s="566"/>
      <c r="AV12" s="566"/>
      <c r="AW12" s="566"/>
      <c r="AX12" s="566"/>
      <c r="AY12" s="566"/>
      <c r="AZ12" s="566"/>
      <c r="BA12" s="583"/>
    </row>
    <row r="13" spans="1:54" s="55" customFormat="1" ht="13.5" customHeight="1">
      <c r="A13" s="55">
        <v>5</v>
      </c>
      <c r="C13" s="57"/>
      <c r="D13" s="566">
        <f>IF(ISNA(VLOOKUP(A13,入力シート!$B$21:$AN$40,3,FALSE)),"",VLOOKUP(A13,入力シート!$B$21:$AN$40,3,FALSE))</f>
        <v>0</v>
      </c>
      <c r="E13" s="566"/>
      <c r="F13" s="566"/>
      <c r="G13" s="566"/>
      <c r="H13" s="566"/>
      <c r="I13" s="566"/>
      <c r="J13" s="566"/>
      <c r="K13" s="566"/>
      <c r="L13" s="576"/>
      <c r="M13" s="562" t="str">
        <f>IF(入力シート!D25="","",SUM(入力シート!W25:AN25))</f>
        <v/>
      </c>
      <c r="N13" s="563"/>
      <c r="O13" s="563"/>
      <c r="P13" s="564"/>
      <c r="Q13" s="542" t="str">
        <f>IF(入力シート!W25="","",入力シート!W25)</f>
        <v/>
      </c>
      <c r="R13" s="543"/>
      <c r="S13" s="543"/>
      <c r="T13" s="102" t="str">
        <f>IF(AND(入力シート!W25&lt;&gt;0,入力シート!AF25&lt;&gt;0),"+","")</f>
        <v/>
      </c>
      <c r="U13" s="543" t="str">
        <f>IF(入力シート!AF25="","",入力シート!AF25)</f>
        <v/>
      </c>
      <c r="V13" s="543"/>
      <c r="W13" s="544"/>
      <c r="X13" s="562" t="str">
        <f>IF(M13="","",IF(($M$87-(SUM(入力シート!$AS$141:$AV$150,入力シート!$AS$155:$AV$164)))&gt;(入力シート!$T$12/入力シート!$BC$15),入力シート!$T$12*(SUM(入力シート!W25:AN25)/($M$87-(SUM(入力シート!$AS$141:$AV$150,入力シート!$AS$155:$AV$164)))),SUM(入力シート!W25:AN25)*入力シート!$BC$15))</f>
        <v/>
      </c>
      <c r="Y13" s="563"/>
      <c r="Z13" s="563"/>
      <c r="AA13" s="564"/>
      <c r="AB13" s="519" t="str">
        <f t="shared" si="0"/>
        <v/>
      </c>
      <c r="AC13" s="520"/>
      <c r="AD13" s="520"/>
      <c r="AE13" s="521"/>
      <c r="AF13" s="675"/>
      <c r="AG13" s="676"/>
      <c r="AH13" s="676"/>
      <c r="AI13" s="677"/>
      <c r="AJ13" s="590"/>
      <c r="AK13" s="591"/>
      <c r="AL13" s="591"/>
      <c r="AM13" s="591"/>
      <c r="AN13" s="566"/>
      <c r="AO13" s="566"/>
      <c r="AP13" s="566"/>
      <c r="AQ13" s="566"/>
      <c r="AR13" s="566"/>
      <c r="AS13" s="566"/>
      <c r="AT13" s="566"/>
      <c r="AU13" s="566"/>
      <c r="AV13" s="566"/>
      <c r="AW13" s="566"/>
      <c r="AX13" s="566"/>
      <c r="AY13" s="566"/>
      <c r="AZ13" s="566"/>
      <c r="BA13" s="583"/>
    </row>
    <row r="14" spans="1:54" s="55" customFormat="1" ht="13.5" customHeight="1">
      <c r="A14" s="55">
        <v>6</v>
      </c>
      <c r="C14" s="57"/>
      <c r="D14" s="566">
        <f>IF(ISNA(VLOOKUP(A14,入力シート!$B$21:$AN$40,3,FALSE)),"",VLOOKUP(A14,入力シート!$B$21:$AN$40,3,FALSE))</f>
        <v>0</v>
      </c>
      <c r="E14" s="566"/>
      <c r="F14" s="566"/>
      <c r="G14" s="566"/>
      <c r="H14" s="566"/>
      <c r="I14" s="566"/>
      <c r="J14" s="566"/>
      <c r="K14" s="566"/>
      <c r="L14" s="576"/>
      <c r="M14" s="562" t="str">
        <f>IF(入力シート!D26="","",SUM(入力シート!W26:AN26))</f>
        <v/>
      </c>
      <c r="N14" s="563"/>
      <c r="O14" s="563"/>
      <c r="P14" s="564"/>
      <c r="Q14" s="542" t="str">
        <f>IF(入力シート!W26="","",入力シート!W26)</f>
        <v/>
      </c>
      <c r="R14" s="543"/>
      <c r="S14" s="543"/>
      <c r="T14" s="102" t="str">
        <f>IF(AND(入力シート!W26&lt;&gt;0,入力シート!AF26&lt;&gt;0),"+","")</f>
        <v/>
      </c>
      <c r="U14" s="543" t="str">
        <f>IF(入力シート!AF26="","",入力シート!AF26)</f>
        <v/>
      </c>
      <c r="V14" s="543"/>
      <c r="W14" s="544"/>
      <c r="X14" s="562" t="str">
        <f>IF(M14="","",IF(($M$87-(SUM(入力シート!$AS$141:$AV$150,入力シート!$AS$155:$AV$164)))&gt;(入力シート!$T$12/入力シート!$BC$15),入力シート!$T$12*(SUM(入力シート!W26:AN26)/($M$87-(SUM(入力シート!$AS$141:$AV$150,入力シート!$AS$155:$AV$164)))),SUM(入力シート!W26:AN26)*入力シート!$BC$15))</f>
        <v/>
      </c>
      <c r="Y14" s="563"/>
      <c r="Z14" s="563"/>
      <c r="AA14" s="564"/>
      <c r="AB14" s="519" t="str">
        <f t="shared" si="0"/>
        <v/>
      </c>
      <c r="AC14" s="520"/>
      <c r="AD14" s="520"/>
      <c r="AE14" s="521"/>
      <c r="AF14" s="675"/>
      <c r="AG14" s="676"/>
      <c r="AH14" s="676"/>
      <c r="AI14" s="677"/>
      <c r="AJ14" s="590"/>
      <c r="AK14" s="591"/>
      <c r="AL14" s="591"/>
      <c r="AM14" s="591"/>
      <c r="AN14" s="566"/>
      <c r="AO14" s="566"/>
      <c r="AP14" s="566"/>
      <c r="AQ14" s="566"/>
      <c r="AR14" s="566"/>
      <c r="AS14" s="566"/>
      <c r="AT14" s="566"/>
      <c r="AU14" s="566"/>
      <c r="AV14" s="566"/>
      <c r="AW14" s="566"/>
      <c r="AX14" s="566"/>
      <c r="AY14" s="566"/>
      <c r="AZ14" s="566"/>
      <c r="BA14" s="583"/>
    </row>
    <row r="15" spans="1:54" s="55" customFormat="1" ht="13.5" customHeight="1">
      <c r="A15" s="55">
        <v>7</v>
      </c>
      <c r="C15" s="57"/>
      <c r="D15" s="566">
        <f>IF(ISNA(VLOOKUP(A15,入力シート!$B$21:$AN$40,3,FALSE)),"",VLOOKUP(A15,入力シート!$B$21:$AN$40,3,FALSE))</f>
        <v>0</v>
      </c>
      <c r="E15" s="566"/>
      <c r="F15" s="566"/>
      <c r="G15" s="566"/>
      <c r="H15" s="566"/>
      <c r="I15" s="566"/>
      <c r="J15" s="566"/>
      <c r="K15" s="566"/>
      <c r="L15" s="576"/>
      <c r="M15" s="562" t="str">
        <f>IF(入力シート!D27="","",SUM(入力シート!W27:AN27))</f>
        <v/>
      </c>
      <c r="N15" s="563"/>
      <c r="O15" s="563"/>
      <c r="P15" s="564"/>
      <c r="Q15" s="542" t="str">
        <f>IF(入力シート!W27="","",入力シート!W27)</f>
        <v/>
      </c>
      <c r="R15" s="543"/>
      <c r="S15" s="543"/>
      <c r="T15" s="102" t="str">
        <f>IF(AND(入力シート!W27&lt;&gt;0,入力シート!AF27&lt;&gt;0),"+","")</f>
        <v/>
      </c>
      <c r="U15" s="543" t="str">
        <f>IF(入力シート!AF27="","",入力シート!AF27)</f>
        <v/>
      </c>
      <c r="V15" s="543"/>
      <c r="W15" s="544"/>
      <c r="X15" s="562" t="str">
        <f>IF(M15="","",IF(($M$87-(SUM(入力シート!$AS$141:$AV$150,入力シート!$AS$155:$AV$164)))&gt;(入力シート!$T$12/入力シート!$BC$15),入力シート!$T$12*(SUM(入力シート!W27:AN27)/($M$87-(SUM(入力シート!$AS$141:$AV$150,入力シート!$AS$155:$AV$164)))),SUM(入力シート!W27:AN27)*入力シート!$BC$15))</f>
        <v/>
      </c>
      <c r="Y15" s="563"/>
      <c r="Z15" s="563"/>
      <c r="AA15" s="564"/>
      <c r="AB15" s="519" t="str">
        <f t="shared" si="0"/>
        <v/>
      </c>
      <c r="AC15" s="520"/>
      <c r="AD15" s="520"/>
      <c r="AE15" s="521"/>
      <c r="AF15" s="675"/>
      <c r="AG15" s="676"/>
      <c r="AH15" s="676"/>
      <c r="AI15" s="677"/>
      <c r="AJ15" s="590"/>
      <c r="AK15" s="591"/>
      <c r="AL15" s="591"/>
      <c r="AM15" s="591"/>
      <c r="AN15" s="566"/>
      <c r="AO15" s="566"/>
      <c r="AP15" s="566"/>
      <c r="AQ15" s="566"/>
      <c r="AR15" s="566"/>
      <c r="AS15" s="566"/>
      <c r="AT15" s="566"/>
      <c r="AU15" s="566"/>
      <c r="AV15" s="566"/>
      <c r="AW15" s="566"/>
      <c r="AX15" s="566"/>
      <c r="AY15" s="566"/>
      <c r="AZ15" s="566"/>
      <c r="BA15" s="583"/>
    </row>
    <row r="16" spans="1:54" s="55" customFormat="1" ht="13.5" customHeight="1">
      <c r="A16" s="55">
        <v>8</v>
      </c>
      <c r="C16" s="57"/>
      <c r="D16" s="566">
        <f>IF(ISNA(VLOOKUP(A16,入力シート!$B$21:$AN$40,3,FALSE)),"",VLOOKUP(A16,入力シート!$B$21:$AN$40,3,FALSE))</f>
        <v>0</v>
      </c>
      <c r="E16" s="566"/>
      <c r="F16" s="566"/>
      <c r="G16" s="566"/>
      <c r="H16" s="566"/>
      <c r="I16" s="566"/>
      <c r="J16" s="566"/>
      <c r="K16" s="566"/>
      <c r="L16" s="576"/>
      <c r="M16" s="562" t="str">
        <f>IF(入力シート!D28="","",SUM(入力シート!W28:AN28))</f>
        <v/>
      </c>
      <c r="N16" s="563"/>
      <c r="O16" s="563"/>
      <c r="P16" s="564"/>
      <c r="Q16" s="542" t="str">
        <f>IF(入力シート!W28="","",入力シート!W28)</f>
        <v/>
      </c>
      <c r="R16" s="543"/>
      <c r="S16" s="543"/>
      <c r="T16" s="102" t="str">
        <f>IF(AND(入力シート!W28&lt;&gt;0,入力シート!AF28&lt;&gt;0),"+","")</f>
        <v/>
      </c>
      <c r="U16" s="543" t="str">
        <f>IF(入力シート!AF28="","",入力シート!AF28)</f>
        <v/>
      </c>
      <c r="V16" s="543"/>
      <c r="W16" s="544"/>
      <c r="X16" s="562" t="str">
        <f>IF(M16="","",IF(($M$87-(SUM(入力シート!$AS$141:$AV$150,入力シート!$AS$155:$AV$164)))&gt;(入力シート!$T$12/入力シート!$BC$15),入力シート!$T$12*(SUM(入力シート!W28:AN28)/($M$87-(SUM(入力シート!$AS$141:$AV$150,入力シート!$AS$155:$AV$164)))),SUM(入力シート!W28:AN28)*入力シート!$BC$15))</f>
        <v/>
      </c>
      <c r="Y16" s="563"/>
      <c r="Z16" s="563"/>
      <c r="AA16" s="564"/>
      <c r="AB16" s="519" t="str">
        <f t="shared" si="0"/>
        <v/>
      </c>
      <c r="AC16" s="520"/>
      <c r="AD16" s="520"/>
      <c r="AE16" s="521"/>
      <c r="AF16" s="675"/>
      <c r="AG16" s="676"/>
      <c r="AH16" s="676"/>
      <c r="AI16" s="677"/>
      <c r="AJ16" s="590"/>
      <c r="AK16" s="591"/>
      <c r="AL16" s="591"/>
      <c r="AM16" s="591"/>
      <c r="AN16" s="566"/>
      <c r="AO16" s="566"/>
      <c r="AP16" s="566"/>
      <c r="AQ16" s="566"/>
      <c r="AR16" s="566"/>
      <c r="AS16" s="566"/>
      <c r="AT16" s="566"/>
      <c r="AU16" s="566"/>
      <c r="AV16" s="566"/>
      <c r="AW16" s="566"/>
      <c r="AX16" s="566"/>
      <c r="AY16" s="566"/>
      <c r="AZ16" s="566"/>
      <c r="BA16" s="583"/>
    </row>
    <row r="17" spans="1:53" s="55" customFormat="1" ht="13.5" customHeight="1">
      <c r="A17" s="55">
        <v>9</v>
      </c>
      <c r="C17" s="57"/>
      <c r="D17" s="566">
        <f>IF(ISNA(VLOOKUP(A17,入力シート!$B$21:$AN$40,3,FALSE)),"",VLOOKUP(A17,入力シート!$B$21:$AN$40,3,FALSE))</f>
        <v>0</v>
      </c>
      <c r="E17" s="566"/>
      <c r="F17" s="566"/>
      <c r="G17" s="566"/>
      <c r="H17" s="566"/>
      <c r="I17" s="566"/>
      <c r="J17" s="566"/>
      <c r="K17" s="566"/>
      <c r="L17" s="576"/>
      <c r="M17" s="562" t="str">
        <f>IF(入力シート!D29="","",SUM(入力シート!W29:AN29))</f>
        <v/>
      </c>
      <c r="N17" s="563"/>
      <c r="O17" s="563"/>
      <c r="P17" s="564"/>
      <c r="Q17" s="542" t="str">
        <f>IF(入力シート!W29="","",入力シート!W29)</f>
        <v/>
      </c>
      <c r="R17" s="543"/>
      <c r="S17" s="543"/>
      <c r="T17" s="102" t="str">
        <f>IF(AND(入力シート!W29&lt;&gt;0,入力シート!AF29&lt;&gt;0),"+","")</f>
        <v/>
      </c>
      <c r="U17" s="543" t="str">
        <f>IF(入力シート!AF29="","",入力シート!AF29)</f>
        <v/>
      </c>
      <c r="V17" s="543"/>
      <c r="W17" s="544"/>
      <c r="X17" s="562" t="str">
        <f>IF(M17="","",IF(($M$87-(SUM(入力シート!$AS$141:$AV$150,入力シート!$AS$155:$AV$164)))&gt;(入力シート!$T$12/入力シート!$BC$15),入力シート!$T$12*(SUM(入力シート!W29:AN29)/($M$87-(SUM(入力シート!$AS$141:$AV$150,入力シート!$AS$155:$AV$164)))),SUM(入力シート!W29:AN29)*入力シート!$BC$15))</f>
        <v/>
      </c>
      <c r="Y17" s="563"/>
      <c r="Z17" s="563"/>
      <c r="AA17" s="564"/>
      <c r="AB17" s="519" t="str">
        <f t="shared" si="0"/>
        <v/>
      </c>
      <c r="AC17" s="520"/>
      <c r="AD17" s="520"/>
      <c r="AE17" s="521"/>
      <c r="AF17" s="675"/>
      <c r="AG17" s="676"/>
      <c r="AH17" s="676"/>
      <c r="AI17" s="677"/>
      <c r="AJ17" s="590"/>
      <c r="AK17" s="591"/>
      <c r="AL17" s="591"/>
      <c r="AM17" s="591"/>
      <c r="AN17" s="566"/>
      <c r="AO17" s="566"/>
      <c r="AP17" s="566"/>
      <c r="AQ17" s="566"/>
      <c r="AR17" s="566"/>
      <c r="AS17" s="566"/>
      <c r="AT17" s="566"/>
      <c r="AU17" s="566"/>
      <c r="AV17" s="566"/>
      <c r="AW17" s="566"/>
      <c r="AX17" s="566"/>
      <c r="AY17" s="566"/>
      <c r="AZ17" s="566"/>
      <c r="BA17" s="583"/>
    </row>
    <row r="18" spans="1:53" s="55" customFormat="1" ht="13.5" customHeight="1">
      <c r="A18" s="55">
        <v>10</v>
      </c>
      <c r="C18" s="57"/>
      <c r="D18" s="566">
        <f>IF(ISNA(VLOOKUP(A18,入力シート!$B$21:$AN$40,3,FALSE)),"",VLOOKUP(A18,入力シート!$B$21:$AN$40,3,FALSE))</f>
        <v>0</v>
      </c>
      <c r="E18" s="566"/>
      <c r="F18" s="566"/>
      <c r="G18" s="566"/>
      <c r="H18" s="566"/>
      <c r="I18" s="566"/>
      <c r="J18" s="566"/>
      <c r="K18" s="566"/>
      <c r="L18" s="576"/>
      <c r="M18" s="562" t="str">
        <f>IF(入力シート!D30="","",SUM(入力シート!W30:AN30))</f>
        <v/>
      </c>
      <c r="N18" s="563"/>
      <c r="O18" s="563"/>
      <c r="P18" s="564"/>
      <c r="Q18" s="542" t="str">
        <f>IF(入力シート!W30="","",入力シート!W30)</f>
        <v/>
      </c>
      <c r="R18" s="543"/>
      <c r="S18" s="543"/>
      <c r="T18" s="102" t="str">
        <f>IF(AND(入力シート!W30&lt;&gt;0,入力シート!AF30&lt;&gt;0),"+","")</f>
        <v/>
      </c>
      <c r="U18" s="543" t="str">
        <f>IF(入力シート!AF30="","",入力シート!AF30)</f>
        <v/>
      </c>
      <c r="V18" s="543"/>
      <c r="W18" s="544"/>
      <c r="X18" s="562" t="str">
        <f>IF(M18="","",IF(($M$87-(SUM(入力シート!$AS$141:$AV$150,入力シート!$AS$155:$AV$164)))&gt;(入力シート!$T$12/入力シート!$BC$15),入力シート!$T$12*(SUM(入力シート!W30:AN30)/($M$87-(SUM(入力シート!$AS$141:$AV$150,入力シート!$AS$155:$AV$164)))),SUM(入力シート!W30:AN30)*入力シート!$BC$15))</f>
        <v/>
      </c>
      <c r="Y18" s="563"/>
      <c r="Z18" s="563"/>
      <c r="AA18" s="564"/>
      <c r="AB18" s="519" t="str">
        <f t="shared" si="0"/>
        <v/>
      </c>
      <c r="AC18" s="520"/>
      <c r="AD18" s="520"/>
      <c r="AE18" s="521"/>
      <c r="AF18" s="675"/>
      <c r="AG18" s="676"/>
      <c r="AH18" s="676"/>
      <c r="AI18" s="677"/>
      <c r="AJ18" s="590"/>
      <c r="AK18" s="591"/>
      <c r="AL18" s="591"/>
      <c r="AM18" s="591"/>
      <c r="AN18" s="566"/>
      <c r="AO18" s="566"/>
      <c r="AP18" s="566"/>
      <c r="AQ18" s="566"/>
      <c r="AR18" s="566"/>
      <c r="AS18" s="566"/>
      <c r="AT18" s="566"/>
      <c r="AU18" s="566"/>
      <c r="AV18" s="566"/>
      <c r="AW18" s="566"/>
      <c r="AX18" s="566"/>
      <c r="AY18" s="566"/>
      <c r="AZ18" s="566"/>
      <c r="BA18" s="583"/>
    </row>
    <row r="19" spans="1:53" s="55" customFormat="1" ht="13.5" customHeight="1">
      <c r="A19" s="55">
        <v>11</v>
      </c>
      <c r="C19" s="57"/>
      <c r="D19" s="566">
        <f>IF(ISNA(VLOOKUP(A19,入力シート!$B$21:$AN$40,3,FALSE)),"",VLOOKUP(A19,入力シート!$B$21:$AN$40,3,FALSE))</f>
        <v>0</v>
      </c>
      <c r="E19" s="566"/>
      <c r="F19" s="566"/>
      <c r="G19" s="566"/>
      <c r="H19" s="566"/>
      <c r="I19" s="566"/>
      <c r="J19" s="566"/>
      <c r="K19" s="566"/>
      <c r="L19" s="576"/>
      <c r="M19" s="562" t="str">
        <f>IF(入力シート!D31="","",SUM(入力シート!W31:AN31))</f>
        <v/>
      </c>
      <c r="N19" s="563"/>
      <c r="O19" s="563"/>
      <c r="P19" s="564"/>
      <c r="Q19" s="542" t="str">
        <f>IF(入力シート!W31="","",入力シート!W31)</f>
        <v/>
      </c>
      <c r="R19" s="543"/>
      <c r="S19" s="543"/>
      <c r="T19" s="102" t="str">
        <f>IF(AND(入力シート!W31&lt;&gt;0,入力シート!AF31&lt;&gt;0),"+","")</f>
        <v/>
      </c>
      <c r="U19" s="543" t="str">
        <f>IF(入力シート!AF31="","",入力シート!AF31)</f>
        <v/>
      </c>
      <c r="V19" s="543"/>
      <c r="W19" s="544"/>
      <c r="X19" s="562" t="str">
        <f>IF(M19="","",IF(($M$87-(SUM(入力シート!$AS$141:$AV$150,入力シート!$AS$155:$AV$164)))&gt;(入力シート!$T$12/入力シート!$BC$15),入力シート!$T$12*(SUM(入力シート!W31:AN31)/($M$87-(SUM(入力シート!$AS$141:$AV$150,入力シート!$AS$155:$AV$164)))),SUM(入力シート!W31:AN31)*入力シート!$BC$15))</f>
        <v/>
      </c>
      <c r="Y19" s="563"/>
      <c r="Z19" s="563"/>
      <c r="AA19" s="564"/>
      <c r="AB19" s="519" t="str">
        <f t="shared" si="0"/>
        <v/>
      </c>
      <c r="AC19" s="520"/>
      <c r="AD19" s="520"/>
      <c r="AE19" s="521"/>
      <c r="AF19" s="675"/>
      <c r="AG19" s="676"/>
      <c r="AH19" s="676"/>
      <c r="AI19" s="677"/>
      <c r="AJ19" s="590"/>
      <c r="AK19" s="591"/>
      <c r="AL19" s="591"/>
      <c r="AM19" s="591"/>
      <c r="AN19" s="566"/>
      <c r="AO19" s="566"/>
      <c r="AP19" s="566"/>
      <c r="AQ19" s="566"/>
      <c r="AR19" s="566"/>
      <c r="AS19" s="566"/>
      <c r="AT19" s="566"/>
      <c r="AU19" s="566"/>
      <c r="AV19" s="566"/>
      <c r="AW19" s="566"/>
      <c r="AX19" s="566"/>
      <c r="AY19" s="566"/>
      <c r="AZ19" s="566"/>
      <c r="BA19" s="583"/>
    </row>
    <row r="20" spans="1:53" s="55" customFormat="1" ht="13.5" customHeight="1">
      <c r="A20" s="55">
        <v>12</v>
      </c>
      <c r="C20" s="57"/>
      <c r="D20" s="566">
        <f>IF(ISNA(VLOOKUP(A20,入力シート!$B$21:$AN$40,3,FALSE)),"",VLOOKUP(A20,入力シート!$B$21:$AN$40,3,FALSE))</f>
        <v>0</v>
      </c>
      <c r="E20" s="566"/>
      <c r="F20" s="566"/>
      <c r="G20" s="566"/>
      <c r="H20" s="566"/>
      <c r="I20" s="566"/>
      <c r="J20" s="566"/>
      <c r="K20" s="566"/>
      <c r="L20" s="576"/>
      <c r="M20" s="562" t="str">
        <f>IF(入力シート!D32="","",SUM(入力シート!W32:AN32))</f>
        <v/>
      </c>
      <c r="N20" s="563"/>
      <c r="O20" s="563"/>
      <c r="P20" s="564"/>
      <c r="Q20" s="542" t="str">
        <f>IF(入力シート!W32="","",入力シート!W32)</f>
        <v/>
      </c>
      <c r="R20" s="543"/>
      <c r="S20" s="543"/>
      <c r="T20" s="102" t="str">
        <f>IF(AND(入力シート!W32&lt;&gt;0,入力シート!AF32&lt;&gt;0),"+","")</f>
        <v/>
      </c>
      <c r="U20" s="543" t="str">
        <f>IF(入力シート!AF32="","",入力シート!AF32)</f>
        <v/>
      </c>
      <c r="V20" s="543"/>
      <c r="W20" s="544"/>
      <c r="X20" s="562" t="str">
        <f>IF(M20="","",IF(($M$87-(SUM(入力シート!$AS$141:$AV$150,入力シート!$AS$155:$AV$164)))&gt;(入力シート!$T$12/入力シート!$BC$15),入力シート!$T$12*(SUM(入力シート!W32:AN32)/($M$87-(SUM(入力シート!$AS$141:$AV$150,入力シート!$AS$155:$AV$164)))),SUM(入力シート!W32:AN32)*入力シート!$BC$15))</f>
        <v/>
      </c>
      <c r="Y20" s="563"/>
      <c r="Z20" s="563"/>
      <c r="AA20" s="564"/>
      <c r="AB20" s="519" t="str">
        <f t="shared" si="0"/>
        <v/>
      </c>
      <c r="AC20" s="520"/>
      <c r="AD20" s="520"/>
      <c r="AE20" s="521"/>
      <c r="AF20" s="675"/>
      <c r="AG20" s="676"/>
      <c r="AH20" s="676"/>
      <c r="AI20" s="677"/>
      <c r="AJ20" s="590"/>
      <c r="AK20" s="591"/>
      <c r="AL20" s="591"/>
      <c r="AM20" s="591"/>
      <c r="AN20" s="566"/>
      <c r="AO20" s="566"/>
      <c r="AP20" s="566"/>
      <c r="AQ20" s="566"/>
      <c r="AR20" s="566"/>
      <c r="AS20" s="566"/>
      <c r="AT20" s="566"/>
      <c r="AU20" s="566"/>
      <c r="AV20" s="566"/>
      <c r="AW20" s="566"/>
      <c r="AX20" s="566"/>
      <c r="AY20" s="566"/>
      <c r="AZ20" s="566"/>
      <c r="BA20" s="583"/>
    </row>
    <row r="21" spans="1:53" s="55" customFormat="1" ht="13.5" customHeight="1">
      <c r="A21" s="55">
        <v>13</v>
      </c>
      <c r="C21" s="57"/>
      <c r="D21" s="566">
        <f>IF(ISNA(VLOOKUP(A21,入力シート!$B$21:$AN$40,3,FALSE)),"",VLOOKUP(A21,入力シート!$B$21:$AN$40,3,FALSE))</f>
        <v>0</v>
      </c>
      <c r="E21" s="566"/>
      <c r="F21" s="566"/>
      <c r="G21" s="566"/>
      <c r="H21" s="566"/>
      <c r="I21" s="566"/>
      <c r="J21" s="566"/>
      <c r="K21" s="566"/>
      <c r="L21" s="576"/>
      <c r="M21" s="562" t="str">
        <f>IF(入力シート!D33="","",SUM(入力シート!W33:AN33))</f>
        <v/>
      </c>
      <c r="N21" s="563"/>
      <c r="O21" s="563"/>
      <c r="P21" s="564"/>
      <c r="Q21" s="542" t="str">
        <f>IF(入力シート!W33="","",入力シート!W33)</f>
        <v/>
      </c>
      <c r="R21" s="543"/>
      <c r="S21" s="543"/>
      <c r="T21" s="102" t="str">
        <f>IF(AND(入力シート!W33&lt;&gt;0,入力シート!AF33&lt;&gt;0),"+","")</f>
        <v/>
      </c>
      <c r="U21" s="543" t="str">
        <f>IF(入力シート!AF33="","",入力シート!AF33)</f>
        <v/>
      </c>
      <c r="V21" s="543"/>
      <c r="W21" s="544"/>
      <c r="X21" s="562" t="str">
        <f>IF(M21="","",IF(($M$87-(SUM(入力シート!$AS$141:$AV$150,入力シート!$AS$155:$AV$164)))&gt;(入力シート!$T$12/入力シート!$BC$15),入力シート!$T$12*(SUM(入力シート!W33:AN33)/($M$87-(SUM(入力シート!$AS$141:$AV$150,入力シート!$AS$155:$AV$164)))),SUM(入力シート!W33:AN33)*入力シート!$BC$15))</f>
        <v/>
      </c>
      <c r="Y21" s="563"/>
      <c r="Z21" s="563"/>
      <c r="AA21" s="564"/>
      <c r="AB21" s="519" t="str">
        <f t="shared" si="0"/>
        <v/>
      </c>
      <c r="AC21" s="520"/>
      <c r="AD21" s="520"/>
      <c r="AE21" s="521"/>
      <c r="AF21" s="675"/>
      <c r="AG21" s="676"/>
      <c r="AH21" s="676"/>
      <c r="AI21" s="677"/>
      <c r="AJ21" s="590"/>
      <c r="AK21" s="591"/>
      <c r="AL21" s="591"/>
      <c r="AM21" s="591"/>
      <c r="AN21" s="566"/>
      <c r="AO21" s="566"/>
      <c r="AP21" s="566"/>
      <c r="AQ21" s="566"/>
      <c r="AR21" s="566"/>
      <c r="AS21" s="566"/>
      <c r="AT21" s="566"/>
      <c r="AU21" s="566"/>
      <c r="AV21" s="566"/>
      <c r="AW21" s="566"/>
      <c r="AX21" s="566"/>
      <c r="AY21" s="566"/>
      <c r="AZ21" s="566"/>
      <c r="BA21" s="583"/>
    </row>
    <row r="22" spans="1:53" s="55" customFormat="1" ht="13.5" customHeight="1">
      <c r="A22" s="55">
        <v>14</v>
      </c>
      <c r="C22" s="57"/>
      <c r="D22" s="566">
        <f>IF(ISNA(VLOOKUP(A22,入力シート!$B$21:$AN$40,3,FALSE)),"",VLOOKUP(A22,入力シート!$B$21:$AN$40,3,FALSE))</f>
        <v>0</v>
      </c>
      <c r="E22" s="566"/>
      <c r="F22" s="566"/>
      <c r="G22" s="566"/>
      <c r="H22" s="566"/>
      <c r="I22" s="566"/>
      <c r="J22" s="566"/>
      <c r="K22" s="566"/>
      <c r="L22" s="576"/>
      <c r="M22" s="562" t="str">
        <f>IF(入力シート!D34="","",SUM(入力シート!W34:AN34))</f>
        <v/>
      </c>
      <c r="N22" s="563"/>
      <c r="O22" s="563"/>
      <c r="P22" s="564"/>
      <c r="Q22" s="542" t="str">
        <f>IF(入力シート!W34="","",入力シート!W34)</f>
        <v/>
      </c>
      <c r="R22" s="543"/>
      <c r="S22" s="543"/>
      <c r="T22" s="102" t="str">
        <f>IF(AND(入力シート!W34&lt;&gt;0,入力シート!AF34&lt;&gt;0),"+","")</f>
        <v/>
      </c>
      <c r="U22" s="543" t="str">
        <f>IF(入力シート!AF34="","",入力シート!AF34)</f>
        <v/>
      </c>
      <c r="V22" s="543"/>
      <c r="W22" s="544"/>
      <c r="X22" s="562" t="str">
        <f>IF(M22="","",IF(($M$87-(SUM(入力シート!$AS$141:$AV$150,入力シート!$AS$155:$AV$164)))&gt;(入力シート!$T$12/入力シート!$BC$15),入力シート!$T$12*(SUM(入力シート!W34:AN34)/($M$87-(SUM(入力シート!$AS$141:$AV$150,入力シート!$AS$155:$AV$164)))),SUM(入力シート!W34:AN34)*入力シート!$BC$15))</f>
        <v/>
      </c>
      <c r="Y22" s="563"/>
      <c r="Z22" s="563"/>
      <c r="AA22" s="564"/>
      <c r="AB22" s="519" t="str">
        <f t="shared" si="0"/>
        <v/>
      </c>
      <c r="AC22" s="520"/>
      <c r="AD22" s="520"/>
      <c r="AE22" s="521"/>
      <c r="AF22" s="675"/>
      <c r="AG22" s="676"/>
      <c r="AH22" s="676"/>
      <c r="AI22" s="677"/>
      <c r="AJ22" s="590"/>
      <c r="AK22" s="591"/>
      <c r="AL22" s="591"/>
      <c r="AM22" s="591"/>
      <c r="AN22" s="566"/>
      <c r="AO22" s="566"/>
      <c r="AP22" s="566"/>
      <c r="AQ22" s="566"/>
      <c r="AR22" s="566"/>
      <c r="AS22" s="566"/>
      <c r="AT22" s="566"/>
      <c r="AU22" s="566"/>
      <c r="AV22" s="566"/>
      <c r="AW22" s="566"/>
      <c r="AX22" s="566"/>
      <c r="AY22" s="566"/>
      <c r="AZ22" s="566"/>
      <c r="BA22" s="583"/>
    </row>
    <row r="23" spans="1:53" s="55" customFormat="1" ht="13.5" customHeight="1">
      <c r="A23" s="55">
        <v>15</v>
      </c>
      <c r="C23" s="57"/>
      <c r="D23" s="566">
        <f>IF(ISNA(VLOOKUP(A23,入力シート!$B$21:$AN$40,3,FALSE)),"",VLOOKUP(A23,入力シート!$B$21:$AN$40,3,FALSE))</f>
        <v>0</v>
      </c>
      <c r="E23" s="566"/>
      <c r="F23" s="566"/>
      <c r="G23" s="566"/>
      <c r="H23" s="566"/>
      <c r="I23" s="566"/>
      <c r="J23" s="566"/>
      <c r="K23" s="566"/>
      <c r="L23" s="576"/>
      <c r="M23" s="562" t="str">
        <f>IF(入力シート!D35="","",SUM(入力シート!W35:AN35))</f>
        <v/>
      </c>
      <c r="N23" s="563"/>
      <c r="O23" s="563"/>
      <c r="P23" s="564"/>
      <c r="Q23" s="542" t="str">
        <f>IF(入力シート!W35="","",入力シート!W35)</f>
        <v/>
      </c>
      <c r="R23" s="543"/>
      <c r="S23" s="543"/>
      <c r="T23" s="102" t="str">
        <f>IF(AND(入力シート!W35&lt;&gt;0,入力シート!AF35&lt;&gt;0),"+","")</f>
        <v/>
      </c>
      <c r="U23" s="543" t="str">
        <f>IF(入力シート!AF35="","",入力シート!AF35)</f>
        <v/>
      </c>
      <c r="V23" s="543"/>
      <c r="W23" s="544"/>
      <c r="X23" s="562" t="str">
        <f>IF(M23="","",IF(($M$87-(SUM(入力シート!$AS$141:$AV$150,入力シート!$AS$155:$AV$164)))&gt;(入力シート!$T$12/入力シート!$BC$15),入力シート!$T$12*(SUM(入力シート!W35:AN35)/($M$87-(SUM(入力シート!$AS$141:$AV$150,入力シート!$AS$155:$AV$164)))),SUM(入力シート!W35:AN35)*入力シート!$BC$15))</f>
        <v/>
      </c>
      <c r="Y23" s="563"/>
      <c r="Z23" s="563"/>
      <c r="AA23" s="564"/>
      <c r="AB23" s="519" t="str">
        <f t="shared" si="0"/>
        <v/>
      </c>
      <c r="AC23" s="520"/>
      <c r="AD23" s="520"/>
      <c r="AE23" s="521"/>
      <c r="AF23" s="675"/>
      <c r="AG23" s="676"/>
      <c r="AH23" s="676"/>
      <c r="AI23" s="677"/>
      <c r="AJ23" s="590"/>
      <c r="AK23" s="591"/>
      <c r="AL23" s="591"/>
      <c r="AM23" s="591"/>
      <c r="AN23" s="566"/>
      <c r="AO23" s="566"/>
      <c r="AP23" s="566"/>
      <c r="AQ23" s="566"/>
      <c r="AR23" s="566"/>
      <c r="AS23" s="566"/>
      <c r="AT23" s="566"/>
      <c r="AU23" s="566"/>
      <c r="AV23" s="566"/>
      <c r="AW23" s="566"/>
      <c r="AX23" s="566"/>
      <c r="AY23" s="566"/>
      <c r="AZ23" s="566"/>
      <c r="BA23" s="583"/>
    </row>
    <row r="24" spans="1:53" s="55" customFormat="1" ht="13.5" customHeight="1">
      <c r="A24" s="55">
        <v>16</v>
      </c>
      <c r="C24" s="57"/>
      <c r="D24" s="566">
        <f>IF(ISNA(VLOOKUP(A24,入力シート!$B$21:$AN$40,3,FALSE)),"",VLOOKUP(A24,入力シート!$B$21:$AN$40,3,FALSE))</f>
        <v>0</v>
      </c>
      <c r="E24" s="566"/>
      <c r="F24" s="566"/>
      <c r="G24" s="566"/>
      <c r="H24" s="566"/>
      <c r="I24" s="566"/>
      <c r="J24" s="566"/>
      <c r="K24" s="566"/>
      <c r="L24" s="576"/>
      <c r="M24" s="562" t="str">
        <f>IF(入力シート!D36="","",SUM(入力シート!W36:AN36))</f>
        <v/>
      </c>
      <c r="N24" s="563"/>
      <c r="O24" s="563"/>
      <c r="P24" s="564"/>
      <c r="Q24" s="542" t="str">
        <f>IF(入力シート!W36="","",入力シート!W36)</f>
        <v/>
      </c>
      <c r="R24" s="543"/>
      <c r="S24" s="543"/>
      <c r="T24" s="102" t="str">
        <f>IF(AND(入力シート!W36&lt;&gt;0,入力シート!AF36&lt;&gt;0),"+","")</f>
        <v/>
      </c>
      <c r="U24" s="543" t="str">
        <f>IF(入力シート!AF36="","",入力シート!AF36)</f>
        <v/>
      </c>
      <c r="V24" s="543"/>
      <c r="W24" s="544"/>
      <c r="X24" s="562" t="str">
        <f>IF(M24="","",IF(($M$87-(SUM(入力シート!$AS$141:$AV$150,入力シート!$AS$155:$AV$164)))&gt;(入力シート!$T$12/入力シート!$BC$15),入力シート!$T$12*(SUM(入力シート!W36:AN36)/($M$87-(SUM(入力シート!$AS$141:$AV$150,入力シート!$AS$155:$AV$164)))),SUM(入力シート!W36:AN36)*入力シート!$BC$15))</f>
        <v/>
      </c>
      <c r="Y24" s="563"/>
      <c r="Z24" s="563"/>
      <c r="AA24" s="564"/>
      <c r="AB24" s="519" t="str">
        <f t="shared" si="0"/>
        <v/>
      </c>
      <c r="AC24" s="520"/>
      <c r="AD24" s="520"/>
      <c r="AE24" s="521"/>
      <c r="AF24" s="675"/>
      <c r="AG24" s="676"/>
      <c r="AH24" s="676"/>
      <c r="AI24" s="677"/>
      <c r="AJ24" s="590"/>
      <c r="AK24" s="591"/>
      <c r="AL24" s="591"/>
      <c r="AM24" s="591"/>
      <c r="AN24" s="566"/>
      <c r="AO24" s="566"/>
      <c r="AP24" s="566"/>
      <c r="AQ24" s="566"/>
      <c r="AR24" s="566"/>
      <c r="AS24" s="566"/>
      <c r="AT24" s="566"/>
      <c r="AU24" s="566"/>
      <c r="AV24" s="566"/>
      <c r="AW24" s="566"/>
      <c r="AX24" s="566"/>
      <c r="AY24" s="566"/>
      <c r="AZ24" s="566"/>
      <c r="BA24" s="583"/>
    </row>
    <row r="25" spans="1:53" s="55" customFormat="1" ht="13.5" customHeight="1">
      <c r="A25" s="55">
        <v>17</v>
      </c>
      <c r="C25" s="57"/>
      <c r="D25" s="566">
        <f>IF(ISNA(VLOOKUP(A25,入力シート!$B$21:$AN$40,3,FALSE)),"",VLOOKUP(A25,入力シート!$B$21:$AN$40,3,FALSE))</f>
        <v>0</v>
      </c>
      <c r="E25" s="566"/>
      <c r="F25" s="566"/>
      <c r="G25" s="566"/>
      <c r="H25" s="566"/>
      <c r="I25" s="566"/>
      <c r="J25" s="566"/>
      <c r="K25" s="566"/>
      <c r="L25" s="576"/>
      <c r="M25" s="562" t="str">
        <f>IF(入力シート!D37="","",SUM(入力シート!W37:AN37))</f>
        <v/>
      </c>
      <c r="N25" s="563"/>
      <c r="O25" s="563"/>
      <c r="P25" s="564"/>
      <c r="Q25" s="542" t="str">
        <f>IF(入力シート!W37="","",入力シート!W37)</f>
        <v/>
      </c>
      <c r="R25" s="543"/>
      <c r="S25" s="543"/>
      <c r="T25" s="102" t="str">
        <f>IF(AND(入力シート!W37&lt;&gt;0,入力シート!AF37&lt;&gt;0),"+","")</f>
        <v/>
      </c>
      <c r="U25" s="543" t="str">
        <f>IF(入力シート!AF37="","",入力シート!AF37)</f>
        <v/>
      </c>
      <c r="V25" s="543"/>
      <c r="W25" s="544"/>
      <c r="X25" s="562" t="str">
        <f>IF(M25="","",IF(($M$87-(SUM(入力シート!$AS$141:$AV$150,入力シート!$AS$155:$AV$164)))&gt;(入力シート!$T$12/入力シート!$BC$15),入力シート!$T$12*(SUM(入力シート!W37:AN37)/($M$87-(SUM(入力シート!$AS$141:$AV$150,入力シート!$AS$155:$AV$164)))),SUM(入力シート!W37:AN37)*入力シート!$BC$15))</f>
        <v/>
      </c>
      <c r="Y25" s="563"/>
      <c r="Z25" s="563"/>
      <c r="AA25" s="564"/>
      <c r="AB25" s="519" t="str">
        <f t="shared" si="0"/>
        <v/>
      </c>
      <c r="AC25" s="520"/>
      <c r="AD25" s="520"/>
      <c r="AE25" s="521"/>
      <c r="AF25" s="675"/>
      <c r="AG25" s="676"/>
      <c r="AH25" s="676"/>
      <c r="AI25" s="677"/>
      <c r="AJ25" s="590"/>
      <c r="AK25" s="591"/>
      <c r="AL25" s="591"/>
      <c r="AM25" s="591"/>
      <c r="AN25" s="566"/>
      <c r="AO25" s="566"/>
      <c r="AP25" s="566"/>
      <c r="AQ25" s="566"/>
      <c r="AR25" s="566"/>
      <c r="AS25" s="566"/>
      <c r="AT25" s="566"/>
      <c r="AU25" s="566"/>
      <c r="AV25" s="566"/>
      <c r="AW25" s="566"/>
      <c r="AX25" s="566"/>
      <c r="AY25" s="566"/>
      <c r="AZ25" s="566"/>
      <c r="BA25" s="583"/>
    </row>
    <row r="26" spans="1:53" s="55" customFormat="1" ht="13.5" customHeight="1">
      <c r="A26" s="55">
        <v>18</v>
      </c>
      <c r="C26" s="57"/>
      <c r="D26" s="566">
        <f>IF(ISNA(VLOOKUP(A26,入力シート!$B$21:$AN$40,3,FALSE)),"",VLOOKUP(A26,入力シート!$B$21:$AN$40,3,FALSE))</f>
        <v>0</v>
      </c>
      <c r="E26" s="566"/>
      <c r="F26" s="566"/>
      <c r="G26" s="566"/>
      <c r="H26" s="566"/>
      <c r="I26" s="566"/>
      <c r="J26" s="566"/>
      <c r="K26" s="566"/>
      <c r="L26" s="576"/>
      <c r="M26" s="562" t="str">
        <f>IF(入力シート!D38="","",SUM(入力シート!W38:AN38))</f>
        <v/>
      </c>
      <c r="N26" s="563"/>
      <c r="O26" s="563"/>
      <c r="P26" s="564"/>
      <c r="Q26" s="542" t="str">
        <f>IF(入力シート!W38="","",入力シート!W38)</f>
        <v/>
      </c>
      <c r="R26" s="543"/>
      <c r="S26" s="543"/>
      <c r="T26" s="102" t="str">
        <f>IF(AND(入力シート!W38&lt;&gt;0,入力シート!AF38&lt;&gt;0),"+","")</f>
        <v/>
      </c>
      <c r="U26" s="543" t="str">
        <f>IF(入力シート!AF38="","",入力シート!AF38)</f>
        <v/>
      </c>
      <c r="V26" s="543"/>
      <c r="W26" s="544"/>
      <c r="X26" s="562" t="str">
        <f>IF(M26="","",IF(($M$87-(SUM(入力シート!$AS$141:$AV$150,入力シート!$AS$155:$AV$164)))&gt;(入力シート!$T$12/入力シート!$BC$15),入力シート!$T$12*(SUM(入力シート!W38:AN38)/($M$87-(SUM(入力シート!$AS$141:$AV$150,入力シート!$AS$155:$AV$164)))),SUM(入力シート!W38:AN38)*入力シート!$BC$15))</f>
        <v/>
      </c>
      <c r="Y26" s="563"/>
      <c r="Z26" s="563"/>
      <c r="AA26" s="564"/>
      <c r="AB26" s="519" t="str">
        <f t="shared" si="0"/>
        <v/>
      </c>
      <c r="AC26" s="520"/>
      <c r="AD26" s="520"/>
      <c r="AE26" s="521"/>
      <c r="AF26" s="675"/>
      <c r="AG26" s="676"/>
      <c r="AH26" s="676"/>
      <c r="AI26" s="677"/>
      <c r="AJ26" s="590"/>
      <c r="AK26" s="591"/>
      <c r="AL26" s="591"/>
      <c r="AM26" s="591"/>
      <c r="AN26" s="566"/>
      <c r="AO26" s="566"/>
      <c r="AP26" s="566"/>
      <c r="AQ26" s="566"/>
      <c r="AR26" s="566"/>
      <c r="AS26" s="566"/>
      <c r="AT26" s="566"/>
      <c r="AU26" s="566"/>
      <c r="AV26" s="566"/>
      <c r="AW26" s="566"/>
      <c r="AX26" s="566"/>
      <c r="AY26" s="566"/>
      <c r="AZ26" s="566"/>
      <c r="BA26" s="583"/>
    </row>
    <row r="27" spans="1:53" s="55" customFormat="1" ht="13.5" customHeight="1">
      <c r="A27" s="55">
        <v>19</v>
      </c>
      <c r="C27" s="57"/>
      <c r="D27" s="566">
        <f>IF(ISNA(VLOOKUP(A27,入力シート!$B$21:$AN$40,3,FALSE)),"",VLOOKUP(A27,入力シート!$B$21:$AN$40,3,FALSE))</f>
        <v>0</v>
      </c>
      <c r="E27" s="566"/>
      <c r="F27" s="566"/>
      <c r="G27" s="566"/>
      <c r="H27" s="566"/>
      <c r="I27" s="566"/>
      <c r="J27" s="566"/>
      <c r="K27" s="566"/>
      <c r="L27" s="576"/>
      <c r="M27" s="562" t="str">
        <f>IF(入力シート!D39="","",SUM(入力シート!W39:AN39))</f>
        <v/>
      </c>
      <c r="N27" s="563"/>
      <c r="O27" s="563"/>
      <c r="P27" s="564"/>
      <c r="Q27" s="542" t="str">
        <f>IF(入力シート!W39="","",入力シート!W39)</f>
        <v/>
      </c>
      <c r="R27" s="543"/>
      <c r="S27" s="543"/>
      <c r="T27" s="102" t="str">
        <f>IF(AND(入力シート!W39&lt;&gt;0,入力シート!AF39&lt;&gt;0),"+","")</f>
        <v/>
      </c>
      <c r="U27" s="543" t="str">
        <f>IF(入力シート!AF39="","",入力シート!AF39)</f>
        <v/>
      </c>
      <c r="V27" s="543"/>
      <c r="W27" s="544"/>
      <c r="X27" s="562" t="str">
        <f>IF(M27="","",IF(($M$87-(SUM(入力シート!$AS$141:$AV$150,入力シート!$AS$155:$AV$164)))&gt;(入力シート!$T$12/入力シート!$BC$15),入力シート!$T$12*(SUM(入力シート!W39:AN39)/($M$87-(SUM(入力シート!$AS$141:$AV$150,入力シート!$AS$155:$AV$164)))),SUM(入力シート!W39:AN39)*入力シート!$BC$15))</f>
        <v/>
      </c>
      <c r="Y27" s="563"/>
      <c r="Z27" s="563"/>
      <c r="AA27" s="564"/>
      <c r="AB27" s="519" t="str">
        <f t="shared" si="0"/>
        <v/>
      </c>
      <c r="AC27" s="520"/>
      <c r="AD27" s="520"/>
      <c r="AE27" s="521"/>
      <c r="AF27" s="675"/>
      <c r="AG27" s="676"/>
      <c r="AH27" s="676"/>
      <c r="AI27" s="677"/>
      <c r="AJ27" s="590"/>
      <c r="AK27" s="591"/>
      <c r="AL27" s="591"/>
      <c r="AM27" s="591"/>
      <c r="AN27" s="566"/>
      <c r="AO27" s="566"/>
      <c r="AP27" s="566"/>
      <c r="AQ27" s="566"/>
      <c r="AR27" s="566"/>
      <c r="AS27" s="566"/>
      <c r="AT27" s="566"/>
      <c r="AU27" s="566"/>
      <c r="AV27" s="566"/>
      <c r="AW27" s="566"/>
      <c r="AX27" s="566"/>
      <c r="AY27" s="566"/>
      <c r="AZ27" s="566"/>
      <c r="BA27" s="583"/>
    </row>
    <row r="28" spans="1:53" s="55" customFormat="1" ht="13.5" customHeight="1">
      <c r="A28" s="55">
        <v>20</v>
      </c>
      <c r="C28" s="57"/>
      <c r="D28" s="566">
        <f>IF(ISNA(VLOOKUP(A28,入力シート!$B$21:$AN$40,3,FALSE)),"",VLOOKUP(A28,入力シート!$B$21:$AN$40,3,FALSE))</f>
        <v>0</v>
      </c>
      <c r="E28" s="566"/>
      <c r="F28" s="566"/>
      <c r="G28" s="566"/>
      <c r="H28" s="566"/>
      <c r="I28" s="566"/>
      <c r="J28" s="566"/>
      <c r="K28" s="566"/>
      <c r="L28" s="576"/>
      <c r="M28" s="562" t="str">
        <f>IF(入力シート!D40="","",SUM(入力シート!W40:AN40))</f>
        <v/>
      </c>
      <c r="N28" s="563"/>
      <c r="O28" s="563"/>
      <c r="P28" s="564"/>
      <c r="Q28" s="542" t="str">
        <f>IF(入力シート!W40="","",入力シート!W40)</f>
        <v/>
      </c>
      <c r="R28" s="543"/>
      <c r="S28" s="543"/>
      <c r="T28" s="102" t="str">
        <f>IF(AND(入力シート!W40&lt;&gt;0,入力シート!AF40&lt;&gt;0),"+","")</f>
        <v/>
      </c>
      <c r="U28" s="543" t="str">
        <f>IF(入力シート!AF40="","",入力シート!AF40)</f>
        <v/>
      </c>
      <c r="V28" s="543"/>
      <c r="W28" s="544"/>
      <c r="X28" s="562" t="str">
        <f>IF(M28="","",IF(($M$87-(SUM(入力シート!$AS$141:$AV$150,入力シート!$AS$155:$AV$164)))&gt;(入力シート!$T$12/入力シート!$BC$15),入力シート!$T$12*(SUM(入力シート!W40:AN40)/($M$87-(SUM(入力シート!$AS$141:$AV$150,入力シート!$AS$155:$AV$164)))),SUM(入力シート!W40:AN40)*入力シート!$BC$15))</f>
        <v/>
      </c>
      <c r="Y28" s="563"/>
      <c r="Z28" s="563"/>
      <c r="AA28" s="564"/>
      <c r="AB28" s="519" t="str">
        <f t="shared" si="0"/>
        <v/>
      </c>
      <c r="AC28" s="520"/>
      <c r="AD28" s="520"/>
      <c r="AE28" s="521"/>
      <c r="AF28" s="675"/>
      <c r="AG28" s="676"/>
      <c r="AH28" s="676"/>
      <c r="AI28" s="677"/>
      <c r="AJ28" s="808"/>
      <c r="AK28" s="809"/>
      <c r="AL28" s="809"/>
      <c r="AM28" s="809"/>
      <c r="AN28" s="700"/>
      <c r="AO28" s="700"/>
      <c r="AP28" s="700"/>
      <c r="AQ28" s="700"/>
      <c r="AR28" s="700"/>
      <c r="AS28" s="700"/>
      <c r="AT28" s="700"/>
      <c r="AU28" s="700"/>
      <c r="AV28" s="700"/>
      <c r="AW28" s="700"/>
      <c r="AX28" s="700"/>
      <c r="AY28" s="700"/>
      <c r="AZ28" s="700"/>
      <c r="BA28" s="807"/>
    </row>
    <row r="29" spans="1:53" s="55" customFormat="1" ht="13.5" customHeight="1">
      <c r="A29" s="55">
        <v>21</v>
      </c>
      <c r="C29" s="584" t="s">
        <v>279</v>
      </c>
      <c r="D29" s="540"/>
      <c r="E29" s="540"/>
      <c r="F29" s="540"/>
      <c r="G29" s="540"/>
      <c r="H29" s="540"/>
      <c r="I29" s="540"/>
      <c r="J29" s="540"/>
      <c r="K29" s="540"/>
      <c r="L29" s="541"/>
      <c r="M29" s="567"/>
      <c r="N29" s="568"/>
      <c r="O29" s="568"/>
      <c r="P29" s="569"/>
      <c r="Q29" s="565"/>
      <c r="R29" s="566"/>
      <c r="S29" s="566"/>
      <c r="T29" s="566"/>
      <c r="U29" s="566"/>
      <c r="V29" s="566"/>
      <c r="W29" s="566"/>
      <c r="X29" s="567"/>
      <c r="Y29" s="568"/>
      <c r="Z29" s="568"/>
      <c r="AA29" s="569"/>
      <c r="AB29" s="519"/>
      <c r="AC29" s="520"/>
      <c r="AD29" s="520"/>
      <c r="AE29" s="521"/>
      <c r="AF29" s="675"/>
      <c r="AG29" s="676"/>
      <c r="AH29" s="676"/>
      <c r="AI29" s="677"/>
      <c r="AJ29" s="578" t="s">
        <v>280</v>
      </c>
      <c r="AK29" s="578"/>
      <c r="AL29" s="578"/>
      <c r="AM29" s="579"/>
      <c r="AN29" s="580" t="s">
        <v>73</v>
      </c>
      <c r="AO29" s="581"/>
      <c r="AP29" s="581"/>
      <c r="AQ29" s="581"/>
      <c r="AR29" s="581"/>
      <c r="AS29" s="580" t="s">
        <v>74</v>
      </c>
      <c r="AT29" s="581"/>
      <c r="AU29" s="581"/>
      <c r="AV29" s="581"/>
      <c r="AW29" s="592"/>
      <c r="AX29" s="580" t="s">
        <v>281</v>
      </c>
      <c r="AY29" s="581"/>
      <c r="AZ29" s="581"/>
      <c r="BA29" s="582"/>
    </row>
    <row r="30" spans="1:53" s="55" customFormat="1" ht="13.5" customHeight="1">
      <c r="A30" s="55">
        <v>22</v>
      </c>
      <c r="C30" s="56"/>
      <c r="D30" s="540">
        <f>IF(ISNA(VLOOKUP(A9,入力シート!$B$47:$L$56,3,FALSE)),"",VLOOKUP(A9,入力シート!$B$47:$L$56,3,FALSE))</f>
        <v>0</v>
      </c>
      <c r="E30" s="540"/>
      <c r="F30" s="540"/>
      <c r="G30" s="540"/>
      <c r="H30" s="540"/>
      <c r="I30" s="540"/>
      <c r="J30" s="540"/>
      <c r="K30" s="540"/>
      <c r="L30" s="541"/>
      <c r="M30" s="519" t="str">
        <f>IF(ISNA(VLOOKUP(A9,入力シート!$B$47:$BD$56,53,FALSE)),"",VLOOKUP(A9,入力シート!$B$47:$BD$56,53,FALSE))</f>
        <v/>
      </c>
      <c r="N30" s="520"/>
      <c r="O30" s="520"/>
      <c r="P30" s="521"/>
      <c r="Q30" s="558" t="str">
        <f>IF(ISNA(VLOOKUP(A9,入力シート!$B$47:$BD$56,50,FALSE)),"",VLOOKUP(A9,入力シート!$B$47:$BD$56,50,FALSE))</f>
        <v/>
      </c>
      <c r="R30" s="559"/>
      <c r="S30" s="559"/>
      <c r="T30" s="559"/>
      <c r="U30" s="58" t="str">
        <f>IF(V30="","","×")</f>
        <v/>
      </c>
      <c r="V30" s="532" t="str">
        <f>IF(ISNA(VLOOKUP(A9,入力シート!$B$47:$BF$56,56,FALSE)),"",VLOOKUP(A9,入力シート!$B$47:$BF$56,56,FALSE))</f>
        <v/>
      </c>
      <c r="W30" s="533"/>
      <c r="X30" s="519" t="str">
        <f>IF(U30="","",IF(($M$87-(SUM(入力シート!$AS$141:$AV$150,入力シート!$AS$155:$AV$164)))&gt;(入力シート!$T$12/入力シート!$BC$15),入力シート!$T$12*(入力シート!BB47/($M$87-(SUM(入力シート!$AS$141:$AV$150,入力シート!$AS$155:$AV$164)))),入力シート!BB47*入力シート!$BC$15))</f>
        <v/>
      </c>
      <c r="Y30" s="520"/>
      <c r="Z30" s="520"/>
      <c r="AA30" s="521"/>
      <c r="AB30" s="519" t="str">
        <f>IFERROR(M30-X30,"")</f>
        <v/>
      </c>
      <c r="AC30" s="520"/>
      <c r="AD30" s="520"/>
      <c r="AE30" s="521"/>
      <c r="AF30" s="675"/>
      <c r="AG30" s="676"/>
      <c r="AH30" s="676"/>
      <c r="AI30" s="677"/>
      <c r="AJ30" s="555" t="str">
        <f>IF(ISNA(VLOOKUP(A9,入力シート!$B$47:$BD$56,47,FALSE)),"",VLOOKUP(A9,入力シート!$B$47:$BD$56,47,FALSE))</f>
        <v/>
      </c>
      <c r="AK30" s="555"/>
      <c r="AL30" s="555"/>
      <c r="AM30" s="585"/>
      <c r="AN30" s="531">
        <f>IF(ISNA(VLOOKUP(A9,入力シート!$B$47:$V$56,12,FALSE)),"",VLOOKUP(A9,入力シート!$B$47:$V$56,12,FALSE))</f>
        <v>0</v>
      </c>
      <c r="AO30" s="532"/>
      <c r="AP30" s="532"/>
      <c r="AQ30" s="532"/>
      <c r="AR30" s="532"/>
      <c r="AS30" s="531">
        <f>IF(ISNA(VLOOKUP($A9,入力シート!$B$47:$V$56,17,FALSE)),"",VLOOKUP($A9,入力シート!$B$47:$V$56,17,FALSE))</f>
        <v>0</v>
      </c>
      <c r="AT30" s="532"/>
      <c r="AU30" s="532"/>
      <c r="AV30" s="532"/>
      <c r="AW30" s="533"/>
      <c r="AX30" s="577"/>
      <c r="AY30" s="540"/>
      <c r="AZ30" s="540"/>
      <c r="BA30" s="557"/>
    </row>
    <row r="31" spans="1:53" s="55" customFormat="1" ht="13.5" customHeight="1">
      <c r="A31" s="55">
        <v>23</v>
      </c>
      <c r="C31" s="56"/>
      <c r="D31" s="540">
        <f>IF(ISNA(VLOOKUP(A10,入力シート!$B$47:$L$56,3,FALSE)),"",VLOOKUP(A10,入力シート!$B$47:$L$56,3,FALSE))</f>
        <v>0</v>
      </c>
      <c r="E31" s="540"/>
      <c r="F31" s="540"/>
      <c r="G31" s="540"/>
      <c r="H31" s="540"/>
      <c r="I31" s="540"/>
      <c r="J31" s="540"/>
      <c r="K31" s="540"/>
      <c r="L31" s="541"/>
      <c r="M31" s="519" t="str">
        <f>IF(ISNA(VLOOKUP(A10,入力シート!$B$47:$BD$56,53,FALSE)),"",VLOOKUP(A10,入力シート!$B$47:$BD$56,53,FALSE))</f>
        <v/>
      </c>
      <c r="N31" s="520"/>
      <c r="O31" s="520"/>
      <c r="P31" s="521"/>
      <c r="Q31" s="558" t="str">
        <f>IF(ISNA(VLOOKUP(A10,入力シート!$B$47:$BD$56,50,FALSE)),"",VLOOKUP(A10,入力シート!$B$47:$BD$56,50,FALSE))</f>
        <v/>
      </c>
      <c r="R31" s="559"/>
      <c r="S31" s="559"/>
      <c r="T31" s="559"/>
      <c r="U31" s="58" t="str">
        <f t="shared" ref="U31:U39" si="1">IF(V31="","","×")</f>
        <v/>
      </c>
      <c r="V31" s="532" t="str">
        <f>IF(ISNA(VLOOKUP(A10,入力シート!$B$47:$BF$56,56,FALSE)),"",VLOOKUP(A10,入力シート!$B$47:$BF$56,56,FALSE))</f>
        <v/>
      </c>
      <c r="W31" s="533"/>
      <c r="X31" s="519" t="str">
        <f>IF(U31="","",IF(($M$87-(SUM(入力シート!$AS$141:$AV$150,入力シート!$AS$155:$AV$164)))&gt;(入力シート!$T$12/入力シート!$BC$15),入力シート!$T$12*(入力シート!BB48/($M$87-(SUM(入力シート!$AS$141:$AV$150,入力シート!$AS$155:$AV$164)))),入力シート!BB48*入力シート!$BC$15))</f>
        <v/>
      </c>
      <c r="Y31" s="520"/>
      <c r="Z31" s="520"/>
      <c r="AA31" s="521"/>
      <c r="AB31" s="519" t="str">
        <f t="shared" ref="AB31:AB33" si="2">IFERROR(M31-X31,"")</f>
        <v/>
      </c>
      <c r="AC31" s="520"/>
      <c r="AD31" s="520"/>
      <c r="AE31" s="521"/>
      <c r="AF31" s="675"/>
      <c r="AG31" s="676"/>
      <c r="AH31" s="676"/>
      <c r="AI31" s="677"/>
      <c r="AJ31" s="586" t="str">
        <f>IF(ISNA(VLOOKUP(A10,入力シート!$B$47:$BD$56,47,FALSE)),"",VLOOKUP(A10,入力シート!$B$47:$BD$56,47,FALSE))</f>
        <v/>
      </c>
      <c r="AK31" s="555"/>
      <c r="AL31" s="555"/>
      <c r="AM31" s="585"/>
      <c r="AN31" s="531">
        <f>IF(ISNA(VLOOKUP(A10,入力シート!$B$47:$V$56,12,FALSE)),"",VLOOKUP(A10,入力シート!$B$47:$V$56,12,FALSE))</f>
        <v>0</v>
      </c>
      <c r="AO31" s="532"/>
      <c r="AP31" s="532"/>
      <c r="AQ31" s="532"/>
      <c r="AR31" s="533"/>
      <c r="AS31" s="531">
        <f>IF(ISNA(VLOOKUP($A10,入力シート!$B$47:$V$56,17,FALSE)),"",VLOOKUP($A10,入力シート!$B$47:$V$56,17,FALSE))</f>
        <v>0</v>
      </c>
      <c r="AT31" s="532"/>
      <c r="AU31" s="532"/>
      <c r="AV31" s="532"/>
      <c r="AW31" s="533"/>
      <c r="AX31" s="577"/>
      <c r="AY31" s="540"/>
      <c r="AZ31" s="540"/>
      <c r="BA31" s="557"/>
    </row>
    <row r="32" spans="1:53" s="55" customFormat="1" ht="13.5" customHeight="1">
      <c r="A32" s="55">
        <v>24</v>
      </c>
      <c r="C32" s="56"/>
      <c r="D32" s="540">
        <f>IF(ISNA(VLOOKUP(A11,入力シート!$B$47:$L$56,3,FALSE)),"",VLOOKUP(A11,入力シート!$B$47:$L$56,3,FALSE))</f>
        <v>0</v>
      </c>
      <c r="E32" s="540"/>
      <c r="F32" s="540"/>
      <c r="G32" s="540"/>
      <c r="H32" s="540"/>
      <c r="I32" s="540"/>
      <c r="J32" s="540"/>
      <c r="K32" s="540"/>
      <c r="L32" s="541"/>
      <c r="M32" s="519" t="str">
        <f>IF(ISNA(VLOOKUP(A11,入力シート!$B$47:$BD$56,53,FALSE)),"",VLOOKUP(A11,入力シート!$B$47:$BD$56,53,FALSE))</f>
        <v/>
      </c>
      <c r="N32" s="520"/>
      <c r="O32" s="520"/>
      <c r="P32" s="521"/>
      <c r="Q32" s="558" t="str">
        <f>IF(ISNA(VLOOKUP(A11,入力シート!$B$47:$BD$56,50,FALSE)),"",VLOOKUP(A11,入力シート!$B$47:$BD$56,50,FALSE))</f>
        <v/>
      </c>
      <c r="R32" s="559"/>
      <c r="S32" s="559"/>
      <c r="T32" s="559"/>
      <c r="U32" s="58" t="str">
        <f t="shared" si="1"/>
        <v/>
      </c>
      <c r="V32" s="532" t="str">
        <f>IF(ISNA(VLOOKUP(A11,入力シート!$B$47:$BF$56,56,FALSE)),"",VLOOKUP(A11,入力シート!$B$47:$BF$56,56,FALSE))</f>
        <v/>
      </c>
      <c r="W32" s="533"/>
      <c r="X32" s="519" t="str">
        <f>IF(U32="","",IF(($M$87-(SUM(入力シート!$AS$141:$AV$150,入力シート!$AS$155:$AV$164)))&gt;(入力シート!$T$12/入力シート!$BC$15),入力シート!$T$12*(入力シート!BB49/($M$87-(SUM(入力シート!$AS$141:$AV$150,入力シート!$AS$155:$AV$164)))),入力シート!BB49*入力シート!$BC$15))</f>
        <v/>
      </c>
      <c r="Y32" s="520"/>
      <c r="Z32" s="520"/>
      <c r="AA32" s="521"/>
      <c r="AB32" s="519" t="str">
        <f t="shared" si="2"/>
        <v/>
      </c>
      <c r="AC32" s="520"/>
      <c r="AD32" s="520"/>
      <c r="AE32" s="521"/>
      <c r="AF32" s="675"/>
      <c r="AG32" s="676"/>
      <c r="AH32" s="676"/>
      <c r="AI32" s="677"/>
      <c r="AJ32" s="586" t="str">
        <f>IF(ISNA(VLOOKUP(A11,入力シート!$B$47:$BD$56,47,FALSE)),"",VLOOKUP(A11,入力シート!$B$47:$BD$56,47,FALSE))</f>
        <v/>
      </c>
      <c r="AK32" s="555"/>
      <c r="AL32" s="555"/>
      <c r="AM32" s="585"/>
      <c r="AN32" s="531">
        <f>IF(ISNA(VLOOKUP(A11,入力シート!$B$47:$V$56,12,FALSE)),"",VLOOKUP(A11,入力シート!$B$47:$V$56,12,FALSE))</f>
        <v>0</v>
      </c>
      <c r="AO32" s="532"/>
      <c r="AP32" s="532"/>
      <c r="AQ32" s="532"/>
      <c r="AR32" s="533"/>
      <c r="AS32" s="531">
        <f>IF(ISNA(VLOOKUP($A11,入力シート!$B$47:$V$56,17,FALSE)),"",VLOOKUP($A11,入力シート!$B$47:$V$56,17,FALSE))</f>
        <v>0</v>
      </c>
      <c r="AT32" s="532"/>
      <c r="AU32" s="532"/>
      <c r="AV32" s="532"/>
      <c r="AW32" s="533"/>
      <c r="AX32" s="577"/>
      <c r="AY32" s="540"/>
      <c r="AZ32" s="540"/>
      <c r="BA32" s="557"/>
    </row>
    <row r="33" spans="1:53" s="55" customFormat="1" ht="13.5" customHeight="1">
      <c r="A33" s="55">
        <v>25</v>
      </c>
      <c r="C33" s="57"/>
      <c r="D33" s="540">
        <f>IF(ISNA(VLOOKUP(A12,入力シート!$B$47:$L$56,3,FALSE)),"",VLOOKUP(A12,入力シート!$B$47:$L$56,3,FALSE))</f>
        <v>0</v>
      </c>
      <c r="E33" s="540"/>
      <c r="F33" s="540"/>
      <c r="G33" s="540"/>
      <c r="H33" s="540"/>
      <c r="I33" s="540"/>
      <c r="J33" s="540"/>
      <c r="K33" s="540"/>
      <c r="L33" s="541"/>
      <c r="M33" s="519" t="str">
        <f>IF(ISNA(VLOOKUP(A12,入力シート!$B$47:$BD$56,53,FALSE)),"",VLOOKUP(A12,入力シート!$B$47:$BD$56,53,FALSE))</f>
        <v/>
      </c>
      <c r="N33" s="520"/>
      <c r="O33" s="520"/>
      <c r="P33" s="521"/>
      <c r="Q33" s="558" t="str">
        <f>IF(ISNA(VLOOKUP(A12,入力シート!$B$47:$BD$56,50,FALSE)),"",VLOOKUP(A12,入力シート!$B$47:$BD$56,50,FALSE))</f>
        <v/>
      </c>
      <c r="R33" s="559"/>
      <c r="S33" s="559"/>
      <c r="T33" s="559"/>
      <c r="U33" s="58" t="str">
        <f t="shared" si="1"/>
        <v/>
      </c>
      <c r="V33" s="532" t="str">
        <f>IF(ISNA(VLOOKUP(A12,入力シート!$B$47:$BF$56,56,FALSE)),"",VLOOKUP(A12,入力シート!$B$47:$BF$56,56,FALSE))</f>
        <v/>
      </c>
      <c r="W33" s="533"/>
      <c r="X33" s="519" t="str">
        <f>IF(U33="","",IF(($M$87-(SUM(入力シート!$AS$141:$AV$150,入力シート!$AS$155:$AV$164)))&gt;(入力シート!$T$12/入力シート!$BC$15),入力シート!$T$12*(入力シート!BB50/($M$87-(SUM(入力シート!$AS$141:$AV$150,入力シート!$AS$155:$AV$164)))),入力シート!BB50*入力シート!$BC$15))</f>
        <v/>
      </c>
      <c r="Y33" s="520"/>
      <c r="Z33" s="520"/>
      <c r="AA33" s="521"/>
      <c r="AB33" s="519" t="str">
        <f t="shared" si="2"/>
        <v/>
      </c>
      <c r="AC33" s="520"/>
      <c r="AD33" s="520"/>
      <c r="AE33" s="521"/>
      <c r="AF33" s="675"/>
      <c r="AG33" s="676"/>
      <c r="AH33" s="676"/>
      <c r="AI33" s="677"/>
      <c r="AJ33" s="586" t="str">
        <f>IF(ISNA(VLOOKUP(A12,入力シート!$B$47:$BD$56,47,FALSE)),"",VLOOKUP(A12,入力シート!$B$47:$BD$56,47,FALSE))</f>
        <v/>
      </c>
      <c r="AK33" s="555"/>
      <c r="AL33" s="555"/>
      <c r="AM33" s="585"/>
      <c r="AN33" s="531">
        <f>IF(ISNA(VLOOKUP(A12,入力シート!$B$47:$V$56,12,FALSE)),"",VLOOKUP(A12,入力シート!$B$47:$V$56,12,FALSE))</f>
        <v>0</v>
      </c>
      <c r="AO33" s="532"/>
      <c r="AP33" s="532"/>
      <c r="AQ33" s="532"/>
      <c r="AR33" s="533"/>
      <c r="AS33" s="531">
        <f>IF(ISNA(VLOOKUP($A12,入力シート!$B$47:$V$56,17,FALSE)),"",VLOOKUP($A12,入力シート!$B$47:$V$56,17,FALSE))</f>
        <v>0</v>
      </c>
      <c r="AT33" s="532"/>
      <c r="AU33" s="532"/>
      <c r="AV33" s="532"/>
      <c r="AW33" s="533"/>
      <c r="AX33" s="577"/>
      <c r="AY33" s="540"/>
      <c r="AZ33" s="540"/>
      <c r="BA33" s="557"/>
    </row>
    <row r="34" spans="1:53" s="55" customFormat="1" ht="13.5" customHeight="1">
      <c r="A34" s="55">
        <v>26</v>
      </c>
      <c r="C34" s="57"/>
      <c r="D34" s="540">
        <f>IF(ISNA(VLOOKUP(A13,入力シート!$B$47:$L$56,3,FALSE)),"",VLOOKUP(A13,入力シート!$B$47:$L$56,3,FALSE))</f>
        <v>0</v>
      </c>
      <c r="E34" s="540"/>
      <c r="F34" s="540"/>
      <c r="G34" s="540"/>
      <c r="H34" s="540"/>
      <c r="I34" s="540"/>
      <c r="J34" s="540"/>
      <c r="K34" s="540"/>
      <c r="L34" s="541"/>
      <c r="M34" s="519" t="str">
        <f>IF(ISNA(VLOOKUP(A13,入力シート!$B$47:$BD$56,53,FALSE)),"",VLOOKUP(A13,入力シート!$B$47:$BD$56,53,FALSE))</f>
        <v/>
      </c>
      <c r="N34" s="520"/>
      <c r="O34" s="520"/>
      <c r="P34" s="521"/>
      <c r="Q34" s="558" t="str">
        <f>IF(ISNA(VLOOKUP(A13,入力シート!$B$47:$BD$56,50,FALSE)),"",VLOOKUP(A13,入力シート!$B$47:$BD$56,50,FALSE))</f>
        <v/>
      </c>
      <c r="R34" s="559"/>
      <c r="S34" s="559"/>
      <c r="T34" s="559"/>
      <c r="U34" s="58" t="str">
        <f t="shared" si="1"/>
        <v/>
      </c>
      <c r="V34" s="532" t="str">
        <f>IF(ISNA(VLOOKUP(A13,入力シート!$B$47:$BF$56,56,FALSE)),"",VLOOKUP(A13,入力シート!$B$47:$BF$56,56,FALSE))</f>
        <v/>
      </c>
      <c r="W34" s="533"/>
      <c r="X34" s="519" t="str">
        <f>IF(U34="","",IF(($M$87-(SUM(入力シート!$AS$141:$AV$150,入力シート!$AS$155:$AV$164)))&gt;(入力シート!$T$12/入力シート!$BC$15),入力シート!$T$12*(入力シート!BB51/($M$87-(SUM(入力シート!$AS$141:$AV$150,入力シート!$AS$155:$AV$164)))),入力シート!BB51*入力シート!$BC$15))</f>
        <v/>
      </c>
      <c r="Y34" s="520"/>
      <c r="Z34" s="520"/>
      <c r="AA34" s="521"/>
      <c r="AB34" s="519" t="str">
        <f t="shared" ref="AB34:AB39" si="3">IFERROR(M34-X34,"")</f>
        <v/>
      </c>
      <c r="AC34" s="520"/>
      <c r="AD34" s="520"/>
      <c r="AE34" s="521"/>
      <c r="AF34" s="675"/>
      <c r="AG34" s="676"/>
      <c r="AH34" s="676"/>
      <c r="AI34" s="677"/>
      <c r="AJ34" s="586" t="str">
        <f>IF(ISNA(VLOOKUP(A13,入力シート!$B$47:$BD$56,47,FALSE)),"",VLOOKUP(A13,入力シート!$B$47:$BD$56,47,FALSE))</f>
        <v/>
      </c>
      <c r="AK34" s="555"/>
      <c r="AL34" s="555"/>
      <c r="AM34" s="585"/>
      <c r="AN34" s="531">
        <f>IF(ISNA(VLOOKUP(A13,入力シート!$B$47:$V$56,12,FALSE)),"",VLOOKUP(A13,入力シート!$B$47:$V$56,12,FALSE))</f>
        <v>0</v>
      </c>
      <c r="AO34" s="532"/>
      <c r="AP34" s="532"/>
      <c r="AQ34" s="532"/>
      <c r="AR34" s="533"/>
      <c r="AS34" s="531">
        <f>IF(ISNA(VLOOKUP($A13,入力シート!$B$47:$V$56,17,FALSE)),"",VLOOKUP($A13,入力シート!$B$47:$V$56,17,FALSE))</f>
        <v>0</v>
      </c>
      <c r="AT34" s="532"/>
      <c r="AU34" s="532"/>
      <c r="AV34" s="532"/>
      <c r="AW34" s="533"/>
      <c r="AX34" s="577"/>
      <c r="AY34" s="540"/>
      <c r="AZ34" s="540"/>
      <c r="BA34" s="557"/>
    </row>
    <row r="35" spans="1:53" s="55" customFormat="1" ht="13.5" customHeight="1">
      <c r="A35" s="55">
        <v>27</v>
      </c>
      <c r="C35" s="57"/>
      <c r="D35" s="540">
        <f>IF(ISNA(VLOOKUP(A14,入力シート!$B$47:$L$56,3,FALSE)),"",VLOOKUP(A14,入力シート!$B$47:$L$56,3,FALSE))</f>
        <v>0</v>
      </c>
      <c r="E35" s="540"/>
      <c r="F35" s="540"/>
      <c r="G35" s="540"/>
      <c r="H35" s="540"/>
      <c r="I35" s="540"/>
      <c r="J35" s="540"/>
      <c r="K35" s="540"/>
      <c r="L35" s="541"/>
      <c r="M35" s="519" t="str">
        <f>IF(ISNA(VLOOKUP(A14,入力シート!$B$47:$BD$56,53,FALSE)),"",VLOOKUP(A14,入力シート!$B$47:$BD$56,53,FALSE))</f>
        <v/>
      </c>
      <c r="N35" s="520"/>
      <c r="O35" s="520"/>
      <c r="P35" s="521"/>
      <c r="Q35" s="558" t="str">
        <f>IF(ISNA(VLOOKUP(A14,入力シート!$B$47:$BD$56,50,FALSE)),"",VLOOKUP(A14,入力シート!$B$47:$BD$56,50,FALSE))</f>
        <v/>
      </c>
      <c r="R35" s="559"/>
      <c r="S35" s="559"/>
      <c r="T35" s="559"/>
      <c r="U35" s="58" t="str">
        <f t="shared" si="1"/>
        <v/>
      </c>
      <c r="V35" s="532" t="str">
        <f>IF(ISNA(VLOOKUP(A14,入力シート!$B$47:$BF$56,56,FALSE)),"",VLOOKUP(A14,入力シート!$B$47:$BF$56,56,FALSE))</f>
        <v/>
      </c>
      <c r="W35" s="533"/>
      <c r="X35" s="519" t="str">
        <f>IF(U35="","",IF(($M$87-(SUM(入力シート!$AS$141:$AV$150,入力シート!$AS$155:$AV$164)))&gt;(入力シート!$T$12/入力シート!$BC$15),入力シート!$T$12*(入力シート!BB52/($M$87-(SUM(入力シート!$AS$141:$AV$150,入力シート!$AS$155:$AV$164)))),入力シート!BB52*入力シート!$BC$15))</f>
        <v/>
      </c>
      <c r="Y35" s="520"/>
      <c r="Z35" s="520"/>
      <c r="AA35" s="521"/>
      <c r="AB35" s="519" t="str">
        <f t="shared" si="3"/>
        <v/>
      </c>
      <c r="AC35" s="520"/>
      <c r="AD35" s="520"/>
      <c r="AE35" s="521"/>
      <c r="AF35" s="675"/>
      <c r="AG35" s="676"/>
      <c r="AH35" s="676"/>
      <c r="AI35" s="677"/>
      <c r="AJ35" s="586" t="str">
        <f>IF(ISNA(VLOOKUP(A14,入力シート!$B$47:$BD$56,47,FALSE)),"",VLOOKUP(A14,入力シート!$B$47:$BD$56,47,FALSE))</f>
        <v/>
      </c>
      <c r="AK35" s="555"/>
      <c r="AL35" s="555"/>
      <c r="AM35" s="585"/>
      <c r="AN35" s="531">
        <f>IF(ISNA(VLOOKUP(A14,入力シート!$B$47:$V$56,12,FALSE)),"",VLOOKUP(A14,入力シート!$B$47:$V$56,12,FALSE))</f>
        <v>0</v>
      </c>
      <c r="AO35" s="532"/>
      <c r="AP35" s="532"/>
      <c r="AQ35" s="532"/>
      <c r="AR35" s="533"/>
      <c r="AS35" s="531">
        <f>IF(ISNA(VLOOKUP($A14,入力シート!$B$47:$V$56,17,FALSE)),"",VLOOKUP($A14,入力シート!$B$47:$V$56,17,FALSE))</f>
        <v>0</v>
      </c>
      <c r="AT35" s="532"/>
      <c r="AU35" s="532"/>
      <c r="AV35" s="532"/>
      <c r="AW35" s="533"/>
      <c r="AX35" s="577"/>
      <c r="AY35" s="540"/>
      <c r="AZ35" s="540"/>
      <c r="BA35" s="557"/>
    </row>
    <row r="36" spans="1:53" s="55" customFormat="1" ht="13.5" customHeight="1">
      <c r="A36" s="55">
        <v>28</v>
      </c>
      <c r="C36" s="57"/>
      <c r="D36" s="540">
        <f>IF(ISNA(VLOOKUP(A15,入力シート!$B$47:$L$56,3,FALSE)),"",VLOOKUP(A15,入力シート!$B$47:$L$56,3,FALSE))</f>
        <v>0</v>
      </c>
      <c r="E36" s="540"/>
      <c r="F36" s="540"/>
      <c r="G36" s="540"/>
      <c r="H36" s="540"/>
      <c r="I36" s="540"/>
      <c r="J36" s="540"/>
      <c r="K36" s="540"/>
      <c r="L36" s="541"/>
      <c r="M36" s="519" t="str">
        <f>IF(ISNA(VLOOKUP(A15,入力シート!$B$47:$BD$56,53,FALSE)),"",VLOOKUP(A15,入力シート!$B$47:$BD$56,53,FALSE))</f>
        <v/>
      </c>
      <c r="N36" s="520"/>
      <c r="O36" s="520"/>
      <c r="P36" s="521"/>
      <c r="Q36" s="558" t="str">
        <f>IF(ISNA(VLOOKUP(A15,入力シート!$B$47:$BD$56,50,FALSE)),"",VLOOKUP(A15,入力シート!$B$47:$BD$56,50,FALSE))</f>
        <v/>
      </c>
      <c r="R36" s="559"/>
      <c r="S36" s="559"/>
      <c r="T36" s="559"/>
      <c r="U36" s="58" t="str">
        <f t="shared" si="1"/>
        <v/>
      </c>
      <c r="V36" s="532" t="str">
        <f>IF(ISNA(VLOOKUP(A15,入力シート!$B$47:$BF$56,56,FALSE)),"",VLOOKUP(A15,入力シート!$B$47:$BF$56,56,FALSE))</f>
        <v/>
      </c>
      <c r="W36" s="533"/>
      <c r="X36" s="519" t="str">
        <f>IF(U36="","",IF(($M$87-(SUM(入力シート!$AS$141:$AV$150,入力シート!$AS$155:$AV$164)))&gt;(入力シート!$T$12/入力シート!$BC$15),入力シート!$T$12*(入力シート!BB53/($M$87-(SUM(入力シート!$AS$141:$AV$150,入力シート!$AS$155:$AV$164)))),入力シート!BB53*入力シート!$BC$15))</f>
        <v/>
      </c>
      <c r="Y36" s="520"/>
      <c r="Z36" s="520"/>
      <c r="AA36" s="521"/>
      <c r="AB36" s="519" t="str">
        <f t="shared" si="3"/>
        <v/>
      </c>
      <c r="AC36" s="520"/>
      <c r="AD36" s="520"/>
      <c r="AE36" s="521"/>
      <c r="AF36" s="675"/>
      <c r="AG36" s="676"/>
      <c r="AH36" s="676"/>
      <c r="AI36" s="677"/>
      <c r="AJ36" s="586" t="str">
        <f>IF(ISNA(VLOOKUP(A15,入力シート!$B$47:$BD$56,47,FALSE)),"",VLOOKUP(A15,入力シート!$B$47:$BD$56,47,FALSE))</f>
        <v/>
      </c>
      <c r="AK36" s="555"/>
      <c r="AL36" s="555"/>
      <c r="AM36" s="585"/>
      <c r="AN36" s="531">
        <f>IF(ISNA(VLOOKUP(A15,入力シート!$B$47:$V$56,12,FALSE)),"",VLOOKUP(A15,入力シート!$B$47:$V$56,12,FALSE))</f>
        <v>0</v>
      </c>
      <c r="AO36" s="532"/>
      <c r="AP36" s="532"/>
      <c r="AQ36" s="532"/>
      <c r="AR36" s="533"/>
      <c r="AS36" s="531">
        <f>IF(ISNA(VLOOKUP($A15,入力シート!$B$47:$V$56,17,FALSE)),"",VLOOKUP($A15,入力シート!$B$47:$V$56,17,FALSE))</f>
        <v>0</v>
      </c>
      <c r="AT36" s="532"/>
      <c r="AU36" s="532"/>
      <c r="AV36" s="532"/>
      <c r="AW36" s="533"/>
      <c r="AX36" s="577"/>
      <c r="AY36" s="540"/>
      <c r="AZ36" s="540"/>
      <c r="BA36" s="557"/>
    </row>
    <row r="37" spans="1:53" s="55" customFormat="1" ht="13.5" customHeight="1">
      <c r="A37" s="55">
        <v>29</v>
      </c>
      <c r="C37" s="57"/>
      <c r="D37" s="540">
        <f>IF(ISNA(VLOOKUP(A16,入力シート!$B$47:$L$56,3,FALSE)),"",VLOOKUP(A16,入力シート!$B$47:$L$56,3,FALSE))</f>
        <v>0</v>
      </c>
      <c r="E37" s="540"/>
      <c r="F37" s="540"/>
      <c r="G37" s="540"/>
      <c r="H37" s="540"/>
      <c r="I37" s="540"/>
      <c r="J37" s="540"/>
      <c r="K37" s="540"/>
      <c r="L37" s="541"/>
      <c r="M37" s="519" t="str">
        <f>IF(ISNA(VLOOKUP(A16,入力シート!$B$47:$BD$56,53,FALSE)),"",VLOOKUP(A16,入力シート!$B$47:$BD$56,53,FALSE))</f>
        <v/>
      </c>
      <c r="N37" s="520"/>
      <c r="O37" s="520"/>
      <c r="P37" s="521"/>
      <c r="Q37" s="558" t="str">
        <f>IF(ISNA(VLOOKUP(A16,入力シート!$B$47:$BD$56,50,FALSE)),"",VLOOKUP(A16,入力シート!$B$47:$BD$56,50,FALSE))</f>
        <v/>
      </c>
      <c r="R37" s="559"/>
      <c r="S37" s="559"/>
      <c r="T37" s="559"/>
      <c r="U37" s="58" t="str">
        <f t="shared" si="1"/>
        <v/>
      </c>
      <c r="V37" s="532" t="str">
        <f>IF(ISNA(VLOOKUP(A16,入力シート!$B$47:$BF$56,56,FALSE)),"",VLOOKUP(A16,入力シート!$B$47:$BF$56,56,FALSE))</f>
        <v/>
      </c>
      <c r="W37" s="533"/>
      <c r="X37" s="519" t="str">
        <f>IF(U37="","",IF(($M$87-(SUM(入力シート!$AS$141:$AV$150,入力シート!$AS$155:$AV$164)))&gt;(入力シート!$T$12/入力シート!$BC$15),入力シート!$T$12*(入力シート!BB54/($M$87-(SUM(入力シート!$AS$141:$AV$150,入力シート!$AS$155:$AV$164)))),入力シート!BB54*入力シート!$BC$15))</f>
        <v/>
      </c>
      <c r="Y37" s="520"/>
      <c r="Z37" s="520"/>
      <c r="AA37" s="521"/>
      <c r="AB37" s="519" t="str">
        <f t="shared" si="3"/>
        <v/>
      </c>
      <c r="AC37" s="520"/>
      <c r="AD37" s="520"/>
      <c r="AE37" s="521"/>
      <c r="AF37" s="675"/>
      <c r="AG37" s="676"/>
      <c r="AH37" s="676"/>
      <c r="AI37" s="677"/>
      <c r="AJ37" s="586" t="str">
        <f>IF(ISNA(VLOOKUP(A16,入力シート!$B$47:$BD$56,47,FALSE)),"",VLOOKUP(A16,入力シート!$B$47:$BD$56,47,FALSE))</f>
        <v/>
      </c>
      <c r="AK37" s="555"/>
      <c r="AL37" s="555"/>
      <c r="AM37" s="585"/>
      <c r="AN37" s="531">
        <f>IF(ISNA(VLOOKUP(A16,入力シート!$B$47:$V$56,12,FALSE)),"",VLOOKUP(A16,入力シート!$B$47:$V$56,12,FALSE))</f>
        <v>0</v>
      </c>
      <c r="AO37" s="532"/>
      <c r="AP37" s="532"/>
      <c r="AQ37" s="532"/>
      <c r="AR37" s="533"/>
      <c r="AS37" s="531">
        <f>IF(ISNA(VLOOKUP($A16,入力シート!$B$47:$V$56,17,FALSE)),"",VLOOKUP($A16,入力シート!$B$47:$V$56,17,FALSE))</f>
        <v>0</v>
      </c>
      <c r="AT37" s="532"/>
      <c r="AU37" s="532"/>
      <c r="AV37" s="532"/>
      <c r="AW37" s="533"/>
      <c r="AX37" s="577"/>
      <c r="AY37" s="540"/>
      <c r="AZ37" s="540"/>
      <c r="BA37" s="557"/>
    </row>
    <row r="38" spans="1:53" s="55" customFormat="1" ht="13.5" customHeight="1">
      <c r="A38" s="55">
        <v>30</v>
      </c>
      <c r="C38" s="57"/>
      <c r="D38" s="540">
        <f>IF(ISNA(VLOOKUP(A17,入力シート!$B$47:$L$56,3,FALSE)),"",VLOOKUP(A17,入力シート!$B$47:$L$56,3,FALSE))</f>
        <v>0</v>
      </c>
      <c r="E38" s="540"/>
      <c r="F38" s="540"/>
      <c r="G38" s="540"/>
      <c r="H38" s="540"/>
      <c r="I38" s="540"/>
      <c r="J38" s="540"/>
      <c r="K38" s="540"/>
      <c r="L38" s="541"/>
      <c r="M38" s="519" t="str">
        <f>IF(ISNA(VLOOKUP(A17,入力シート!$B$47:$BD$56,53,FALSE)),"",VLOOKUP(A17,入力シート!$B$47:$BD$56,53,FALSE))</f>
        <v/>
      </c>
      <c r="N38" s="520"/>
      <c r="O38" s="520"/>
      <c r="P38" s="521"/>
      <c r="Q38" s="558" t="str">
        <f>IF(ISNA(VLOOKUP(A17,入力シート!$B$47:$BD$56,50,FALSE)),"",VLOOKUP(A17,入力シート!$B$47:$BD$56,50,FALSE))</f>
        <v/>
      </c>
      <c r="R38" s="559"/>
      <c r="S38" s="559"/>
      <c r="T38" s="559"/>
      <c r="U38" s="58" t="str">
        <f t="shared" si="1"/>
        <v/>
      </c>
      <c r="V38" s="532" t="str">
        <f>IF(ISNA(VLOOKUP(A17,入力シート!$B$47:$BF$56,56,FALSE)),"",VLOOKUP(A17,入力シート!$B$47:$BF$56,56,FALSE))</f>
        <v/>
      </c>
      <c r="W38" s="533"/>
      <c r="X38" s="519" t="str">
        <f>IF(U38="","",IF(($M$87-(SUM(入力シート!$AS$141:$AV$150,入力シート!$AS$155:$AV$164)))&gt;(入力シート!$T$12/入力シート!$BC$15),入力シート!$T$12*(入力シート!BB55/($M$87-(SUM(入力シート!$AS$141:$AV$150,入力シート!$AS$155:$AV$164)))),入力シート!BB55*入力シート!$BC$15))</f>
        <v/>
      </c>
      <c r="Y38" s="520"/>
      <c r="Z38" s="520"/>
      <c r="AA38" s="521"/>
      <c r="AB38" s="519" t="str">
        <f t="shared" si="3"/>
        <v/>
      </c>
      <c r="AC38" s="520"/>
      <c r="AD38" s="520"/>
      <c r="AE38" s="521"/>
      <c r="AF38" s="675"/>
      <c r="AG38" s="676"/>
      <c r="AH38" s="676"/>
      <c r="AI38" s="677"/>
      <c r="AJ38" s="586" t="str">
        <f>IF(ISNA(VLOOKUP(A17,入力シート!$B$47:$BD$56,47,FALSE)),"",VLOOKUP(A17,入力シート!$B$47:$BD$56,47,FALSE))</f>
        <v/>
      </c>
      <c r="AK38" s="555"/>
      <c r="AL38" s="555"/>
      <c r="AM38" s="585"/>
      <c r="AN38" s="531">
        <f>IF(ISNA(VLOOKUP(A17,入力シート!$B$47:$V$56,12,FALSE)),"",VLOOKUP(A17,入力シート!$B$47:$V$56,12,FALSE))</f>
        <v>0</v>
      </c>
      <c r="AO38" s="532"/>
      <c r="AP38" s="532"/>
      <c r="AQ38" s="532"/>
      <c r="AR38" s="533"/>
      <c r="AS38" s="531">
        <f>IF(ISNA(VLOOKUP($A17,入力シート!$B$47:$V$56,17,FALSE)),"",VLOOKUP($A17,入力シート!$B$47:$V$56,17,FALSE))</f>
        <v>0</v>
      </c>
      <c r="AT38" s="532"/>
      <c r="AU38" s="532"/>
      <c r="AV38" s="532"/>
      <c r="AW38" s="533"/>
      <c r="AX38" s="577"/>
      <c r="AY38" s="540"/>
      <c r="AZ38" s="540"/>
      <c r="BA38" s="557"/>
    </row>
    <row r="39" spans="1:53" s="55" customFormat="1" ht="13.5" customHeight="1">
      <c r="A39" s="55">
        <v>31</v>
      </c>
      <c r="C39" s="56"/>
      <c r="D39" s="540">
        <f>IF(ISNA(VLOOKUP(A18,入力シート!$B$47:$L$56,3,FALSE)),"",VLOOKUP(A18,入力シート!$B$47:$L$56,3,FALSE))</f>
        <v>0</v>
      </c>
      <c r="E39" s="540"/>
      <c r="F39" s="540"/>
      <c r="G39" s="540"/>
      <c r="H39" s="540"/>
      <c r="I39" s="540"/>
      <c r="J39" s="540"/>
      <c r="K39" s="540"/>
      <c r="L39" s="541"/>
      <c r="M39" s="519" t="str">
        <f>IF(ISNA(VLOOKUP(A18,入力シート!$B$47:$BD$56,53,FALSE)),"",VLOOKUP(A18,入力シート!$B$47:$BD$56,53,FALSE))</f>
        <v/>
      </c>
      <c r="N39" s="520"/>
      <c r="O39" s="520"/>
      <c r="P39" s="521"/>
      <c r="Q39" s="558" t="str">
        <f>IF(ISNA(VLOOKUP(A18,入力シート!$B$47:$BD$56,50,FALSE)),"",VLOOKUP(A18,入力シート!$B$47:$BD$56,50,FALSE))</f>
        <v/>
      </c>
      <c r="R39" s="559"/>
      <c r="S39" s="559"/>
      <c r="T39" s="559"/>
      <c r="U39" s="58" t="str">
        <f t="shared" si="1"/>
        <v/>
      </c>
      <c r="V39" s="532" t="str">
        <f>IF(ISNA(VLOOKUP(A18,入力シート!$B$47:$BF$56,56,FALSE)),"",VLOOKUP(A18,入力シート!$B$47:$BF$56,56,FALSE))</f>
        <v/>
      </c>
      <c r="W39" s="533"/>
      <c r="X39" s="519" t="str">
        <f>IF(U39="","",IF(($M$87-(SUM(入力シート!$AS$141:$AV$150,入力シート!$AS$155:$AV$164)))&gt;(入力シート!$T$12/入力シート!$BC$15),入力シート!$T$12*(入力シート!BB56/($M$87-(SUM(入力シート!$AS$141:$AV$150,入力シート!$AS$155:$AV$164)))),入力シート!BB56*入力シート!$BC$15))</f>
        <v/>
      </c>
      <c r="Y39" s="520"/>
      <c r="Z39" s="520"/>
      <c r="AA39" s="521"/>
      <c r="AB39" s="519" t="str">
        <f t="shared" si="3"/>
        <v/>
      </c>
      <c r="AC39" s="520"/>
      <c r="AD39" s="520"/>
      <c r="AE39" s="521"/>
      <c r="AF39" s="675"/>
      <c r="AG39" s="676"/>
      <c r="AH39" s="676"/>
      <c r="AI39" s="677"/>
      <c r="AJ39" s="804" t="str">
        <f>IF(ISNA(VLOOKUP(A18,入力シート!$B$47:$BD$56,47,FALSE)),"",VLOOKUP(A18,入力シート!$B$47:$BD$56,47,FALSE))</f>
        <v/>
      </c>
      <c r="AK39" s="805"/>
      <c r="AL39" s="805"/>
      <c r="AM39" s="806"/>
      <c r="AN39" s="580">
        <f>IF(ISNA(VLOOKUP(A18,入力シート!$B$47:$V$56,12,FALSE)),"",VLOOKUP(A18,入力シート!$B$47:$V$56,12,FALSE))</f>
        <v>0</v>
      </c>
      <c r="AO39" s="581"/>
      <c r="AP39" s="581"/>
      <c r="AQ39" s="581"/>
      <c r="AR39" s="592"/>
      <c r="AS39" s="580">
        <f>IF(ISNA(VLOOKUP($A18,入力シート!$B$47:$V$56,17,FALSE)),"",VLOOKUP($A18,入力シート!$B$47:$V$56,17,FALSE))</f>
        <v>0</v>
      </c>
      <c r="AT39" s="581"/>
      <c r="AU39" s="581"/>
      <c r="AV39" s="581"/>
      <c r="AW39" s="592"/>
      <c r="AX39" s="587"/>
      <c r="AY39" s="588"/>
      <c r="AZ39" s="588"/>
      <c r="BA39" s="589"/>
    </row>
    <row r="40" spans="1:53" s="55" customFormat="1" ht="13.5" customHeight="1">
      <c r="A40" s="55">
        <v>32</v>
      </c>
      <c r="C40" s="584" t="s">
        <v>282</v>
      </c>
      <c r="D40" s="540"/>
      <c r="E40" s="540"/>
      <c r="F40" s="540"/>
      <c r="G40" s="540"/>
      <c r="H40" s="540"/>
      <c r="I40" s="540"/>
      <c r="J40" s="540"/>
      <c r="K40" s="540"/>
      <c r="L40" s="541"/>
      <c r="M40" s="519"/>
      <c r="N40" s="520"/>
      <c r="O40" s="520"/>
      <c r="P40" s="521"/>
      <c r="Q40" s="558"/>
      <c r="R40" s="559"/>
      <c r="S40" s="559"/>
      <c r="T40" s="559"/>
      <c r="U40" s="58"/>
      <c r="V40" s="532"/>
      <c r="W40" s="533"/>
      <c r="X40" s="519"/>
      <c r="Y40" s="520"/>
      <c r="Z40" s="520"/>
      <c r="AA40" s="521"/>
      <c r="AB40" s="519"/>
      <c r="AC40" s="520"/>
      <c r="AD40" s="520"/>
      <c r="AE40" s="521"/>
      <c r="AF40" s="675"/>
      <c r="AG40" s="676"/>
      <c r="AH40" s="676"/>
      <c r="AI40" s="677"/>
      <c r="AJ40" s="555"/>
      <c r="AK40" s="555"/>
      <c r="AL40" s="555"/>
      <c r="AM40" s="555"/>
      <c r="AN40" s="532"/>
      <c r="AO40" s="532"/>
      <c r="AP40" s="532"/>
      <c r="AQ40" s="532"/>
      <c r="AR40" s="532"/>
      <c r="AS40" s="532"/>
      <c r="AT40" s="532"/>
      <c r="AU40" s="532"/>
      <c r="AV40" s="532"/>
      <c r="AW40" s="532"/>
      <c r="AX40" s="540"/>
      <c r="AY40" s="540"/>
      <c r="AZ40" s="540"/>
      <c r="BA40" s="557"/>
    </row>
    <row r="41" spans="1:53" s="55" customFormat="1" ht="13.5" customHeight="1">
      <c r="A41" s="55">
        <v>33</v>
      </c>
      <c r="C41" s="56"/>
      <c r="D41" s="540" t="s">
        <v>283</v>
      </c>
      <c r="E41" s="540"/>
      <c r="F41" s="540"/>
      <c r="G41" s="540"/>
      <c r="H41" s="540"/>
      <c r="I41" s="540"/>
      <c r="J41" s="540"/>
      <c r="K41" s="540"/>
      <c r="L41" s="541"/>
      <c r="M41" s="615"/>
      <c r="N41" s="616"/>
      <c r="O41" s="616"/>
      <c r="P41" s="617"/>
      <c r="Q41" s="558"/>
      <c r="R41" s="559"/>
      <c r="S41" s="559"/>
      <c r="T41" s="559"/>
      <c r="U41" s="58"/>
      <c r="V41" s="532"/>
      <c r="W41" s="533"/>
      <c r="X41" s="615"/>
      <c r="Y41" s="616"/>
      <c r="Z41" s="616"/>
      <c r="AA41" s="617"/>
      <c r="AB41" s="615"/>
      <c r="AC41" s="616"/>
      <c r="AD41" s="616"/>
      <c r="AE41" s="617"/>
      <c r="AF41" s="675"/>
      <c r="AG41" s="676"/>
      <c r="AH41" s="676"/>
      <c r="AI41" s="677"/>
      <c r="AJ41" s="61"/>
      <c r="AK41" s="61"/>
      <c r="AL41" s="61"/>
      <c r="AM41" s="61"/>
      <c r="AN41" s="60"/>
      <c r="AO41" s="60"/>
      <c r="AP41" s="60"/>
      <c r="AQ41" s="60"/>
      <c r="AR41" s="60"/>
      <c r="AS41" s="60"/>
      <c r="AT41" s="60"/>
      <c r="AU41" s="60"/>
      <c r="AV41" s="60"/>
      <c r="AW41" s="60"/>
      <c r="AX41" s="59"/>
      <c r="AY41" s="59"/>
      <c r="AZ41" s="59"/>
      <c r="BA41" s="62"/>
    </row>
    <row r="42" spans="1:53" s="55" customFormat="1" ht="13.5" customHeight="1">
      <c r="A42" s="55">
        <v>34</v>
      </c>
      <c r="C42" s="57"/>
      <c r="D42" s="548">
        <f>IF(ISNA(VLOOKUP(A9,入力シート!$B$98:$L$107,3,FALSE)),"",VLOOKUP(A9,入力シート!$B$98:$L$107,3,FALSE))</f>
        <v>0</v>
      </c>
      <c r="E42" s="548"/>
      <c r="F42" s="548"/>
      <c r="G42" s="548"/>
      <c r="H42" s="548"/>
      <c r="I42" s="548"/>
      <c r="J42" s="548"/>
      <c r="K42" s="548"/>
      <c r="L42" s="549"/>
      <c r="M42" s="519" t="str">
        <f>IF(VLOOKUP(A9,入力シート!$B$98:$AL$107,33,FALSE)="","",VLOOKUP(A9,入力シート!$B$98:$AL$107,33,FALSE))</f>
        <v/>
      </c>
      <c r="N42" s="520"/>
      <c r="O42" s="520"/>
      <c r="P42" s="521"/>
      <c r="Q42" s="550">
        <f>IF(ISNA(VLOOKUP(A9,入力シート!$B$98:$AL$107,33,FALSE)),"",VLOOKUP(A9,入力シート!$B$98:$AL$107,33,FALSE))</f>
        <v>0</v>
      </c>
      <c r="R42" s="551"/>
      <c r="S42" s="551"/>
      <c r="T42" s="551"/>
      <c r="U42" s="58" t="str">
        <f>IF(V42="","","×")</f>
        <v/>
      </c>
      <c r="V42" s="532" t="str">
        <f>IF(M42="","","一式")</f>
        <v/>
      </c>
      <c r="W42" s="533"/>
      <c r="X42" s="519" t="str">
        <f>IF(U42="","",IF(($M$87-(SUM(入力シート!$AS$141:$AV$150,入力シート!$AS$155:$AV$164)))&gt;(入力シート!$T$12/入力シート!$BC$15),入力シート!$T$12*(入力シート!AH98/($M$87-(SUM(入力シート!$AS$141:$AV$150,入力シート!$AS$155:$AV$164)))),入力シート!AH98*入力シート!$BC$15))</f>
        <v/>
      </c>
      <c r="Y42" s="520"/>
      <c r="Z42" s="520"/>
      <c r="AA42" s="521"/>
      <c r="AB42" s="519" t="str">
        <f>IFERROR(M42-X42,"")</f>
        <v/>
      </c>
      <c r="AC42" s="520"/>
      <c r="AD42" s="520"/>
      <c r="AE42" s="521"/>
      <c r="AF42" s="675"/>
      <c r="AG42" s="676"/>
      <c r="AH42" s="676"/>
      <c r="AI42" s="677"/>
      <c r="AJ42" s="657" t="s">
        <v>284</v>
      </c>
      <c r="AK42" s="658"/>
      <c r="AL42" s="545" t="str">
        <f>IF(M42="","",(VLOOKUP(A9,入力シート!$B$98:$AB$107,12,0)))</f>
        <v/>
      </c>
      <c r="AM42" s="546"/>
      <c r="AN42" s="546"/>
      <c r="AO42" s="546"/>
      <c r="AP42" s="546"/>
      <c r="AQ42" s="546"/>
      <c r="AR42" s="546"/>
      <c r="AS42" s="546"/>
      <c r="AT42" s="546"/>
      <c r="AU42" s="546"/>
      <c r="AV42" s="546"/>
      <c r="AW42" s="546"/>
      <c r="AX42" s="546"/>
      <c r="AY42" s="546"/>
      <c r="AZ42" s="546"/>
      <c r="BA42" s="547"/>
    </row>
    <row r="43" spans="1:53" s="55" customFormat="1" ht="13.5" customHeight="1">
      <c r="A43" s="55">
        <v>35</v>
      </c>
      <c r="C43" s="57"/>
      <c r="D43" s="548">
        <f>IF(ISNA(VLOOKUP(A10,入力シート!$B$98:$L$107,3,FALSE)),"",VLOOKUP(A10,入力シート!$B$98:$L$107,3,FALSE))</f>
        <v>0</v>
      </c>
      <c r="E43" s="548"/>
      <c r="F43" s="548"/>
      <c r="G43" s="548"/>
      <c r="H43" s="548"/>
      <c r="I43" s="548"/>
      <c r="J43" s="548"/>
      <c r="K43" s="548"/>
      <c r="L43" s="549"/>
      <c r="M43" s="519" t="str">
        <f>IF(VLOOKUP(A10,入力シート!$B$98:$AL$107,33,FALSE)="","",VLOOKUP(A10,入力シート!$B$98:$AL$107,33,FALSE))</f>
        <v/>
      </c>
      <c r="N43" s="520"/>
      <c r="O43" s="520"/>
      <c r="P43" s="521"/>
      <c r="Q43" s="550">
        <f>IF(ISNA(VLOOKUP(A10,入力シート!$B$98:$AL$107,33,FALSE)),"",VLOOKUP(A10,入力シート!$B$98:$AL$107,33,FALSE))</f>
        <v>0</v>
      </c>
      <c r="R43" s="551"/>
      <c r="S43" s="551"/>
      <c r="T43" s="551"/>
      <c r="U43" s="58" t="str">
        <f t="shared" ref="U43:U51" si="4">IF(V43="","","×")</f>
        <v/>
      </c>
      <c r="V43" s="532" t="str">
        <f t="shared" ref="V43:V62" si="5">IF(M43="","","一式")</f>
        <v/>
      </c>
      <c r="W43" s="533"/>
      <c r="X43" s="519" t="str">
        <f>IF(U43="","",IF(($M$87-(SUM(入力シート!$AS$141:$AV$150,入力シート!$AS$155:$AV$164)))&gt;(入力シート!$T$12/入力シート!$BC$15),入力シート!$T$12*(入力シート!AH99/($M$87-(SUM(入力シート!$AS$141:$AV$150,入力シート!$AS$155:$AV$164)))),入力シート!AH99*入力シート!$BC$15))</f>
        <v/>
      </c>
      <c r="Y43" s="520"/>
      <c r="Z43" s="520"/>
      <c r="AA43" s="521"/>
      <c r="AB43" s="519" t="str">
        <f t="shared" ref="AB43:AB55" si="6">IFERROR(M43-X43,"")</f>
        <v/>
      </c>
      <c r="AC43" s="520"/>
      <c r="AD43" s="520"/>
      <c r="AE43" s="521"/>
      <c r="AF43" s="675"/>
      <c r="AG43" s="676"/>
      <c r="AH43" s="676"/>
      <c r="AI43" s="677"/>
      <c r="AJ43" s="659"/>
      <c r="AK43" s="660"/>
      <c r="AL43" s="545" t="str">
        <f>IF(M43="","",(VLOOKUP(A10,入力シート!$B$98:$AB$107,12,0)))</f>
        <v/>
      </c>
      <c r="AM43" s="546"/>
      <c r="AN43" s="546"/>
      <c r="AO43" s="546"/>
      <c r="AP43" s="546"/>
      <c r="AQ43" s="546"/>
      <c r="AR43" s="546"/>
      <c r="AS43" s="546"/>
      <c r="AT43" s="546"/>
      <c r="AU43" s="546"/>
      <c r="AV43" s="546"/>
      <c r="AW43" s="546"/>
      <c r="AX43" s="546"/>
      <c r="AY43" s="546"/>
      <c r="AZ43" s="546"/>
      <c r="BA43" s="547"/>
    </row>
    <row r="44" spans="1:53" s="55" customFormat="1" ht="13.5" customHeight="1">
      <c r="A44" s="55">
        <v>36</v>
      </c>
      <c r="C44" s="56"/>
      <c r="D44" s="548">
        <f>IF(ISNA(VLOOKUP(A11,入力シート!$B$98:$L$107,3,FALSE)),"",VLOOKUP(A11,入力シート!$B$98:$L$107,3,FALSE))</f>
        <v>0</v>
      </c>
      <c r="E44" s="548"/>
      <c r="F44" s="548"/>
      <c r="G44" s="548"/>
      <c r="H44" s="548"/>
      <c r="I44" s="548"/>
      <c r="J44" s="548"/>
      <c r="K44" s="548"/>
      <c r="L44" s="549"/>
      <c r="M44" s="519" t="str">
        <f>IF(VLOOKUP(A11,入力シート!$B$98:$AL$107,33,FALSE)="","",VLOOKUP(A11,入力シート!$B$98:$AL$107,33,FALSE))</f>
        <v/>
      </c>
      <c r="N44" s="520"/>
      <c r="O44" s="520"/>
      <c r="P44" s="521"/>
      <c r="Q44" s="550">
        <f>IF(ISNA(VLOOKUP(A11,入力シート!$B$98:$AL$107,33,FALSE)),"",VLOOKUP(A11,入力シート!$B$98:$AL$107,33,FALSE))</f>
        <v>0</v>
      </c>
      <c r="R44" s="551"/>
      <c r="S44" s="551"/>
      <c r="T44" s="551"/>
      <c r="U44" s="58" t="str">
        <f>IF(V44="","","×")</f>
        <v/>
      </c>
      <c r="V44" s="532" t="str">
        <f>IF(M44="","","一式")</f>
        <v/>
      </c>
      <c r="W44" s="533"/>
      <c r="X44" s="519" t="str">
        <f>IF(U44="","",IF(($M$87-(SUM(入力シート!$AS$141:$AV$150,入力シート!$AS$155:$AV$164)))&gt;(入力シート!$T$12/入力シート!$BC$15),入力シート!$T$12*(入力シート!AH100/($M$87-(SUM(入力シート!$AS$141:$AV$150,入力シート!$AS$155:$AV$164)))),入力シート!AH100*入力シート!$BC$15))</f>
        <v/>
      </c>
      <c r="Y44" s="520"/>
      <c r="Z44" s="520"/>
      <c r="AA44" s="521"/>
      <c r="AB44" s="519" t="str">
        <f>IFERROR(M44-X44,"")</f>
        <v/>
      </c>
      <c r="AC44" s="520"/>
      <c r="AD44" s="520"/>
      <c r="AE44" s="521"/>
      <c r="AF44" s="675"/>
      <c r="AG44" s="676"/>
      <c r="AH44" s="676"/>
      <c r="AI44" s="677"/>
      <c r="AJ44" s="659"/>
      <c r="AK44" s="660"/>
      <c r="AL44" s="545" t="str">
        <f>IF(M44="","",(VLOOKUP(A11,入力シート!$B$98:$AB$107,12,0)))</f>
        <v/>
      </c>
      <c r="AM44" s="546"/>
      <c r="AN44" s="546"/>
      <c r="AO44" s="546"/>
      <c r="AP44" s="546"/>
      <c r="AQ44" s="546"/>
      <c r="AR44" s="546"/>
      <c r="AS44" s="546"/>
      <c r="AT44" s="546"/>
      <c r="AU44" s="546"/>
      <c r="AV44" s="546"/>
      <c r="AW44" s="546"/>
      <c r="AX44" s="546"/>
      <c r="AY44" s="546"/>
      <c r="AZ44" s="546"/>
      <c r="BA44" s="547"/>
    </row>
    <row r="45" spans="1:53" s="55" customFormat="1" ht="13.5" customHeight="1">
      <c r="A45" s="55">
        <v>37</v>
      </c>
      <c r="C45" s="57"/>
      <c r="D45" s="548">
        <f>IF(ISNA(VLOOKUP(A12,入力シート!$B$98:$L$107,3,FALSE)),"",VLOOKUP(A12,入力シート!$B$98:$L$107,3,FALSE))</f>
        <v>0</v>
      </c>
      <c r="E45" s="548"/>
      <c r="F45" s="548"/>
      <c r="G45" s="548"/>
      <c r="H45" s="548"/>
      <c r="I45" s="548"/>
      <c r="J45" s="548"/>
      <c r="K45" s="548"/>
      <c r="L45" s="549"/>
      <c r="M45" s="519" t="str">
        <f>IF(VLOOKUP(A12,入力シート!$B$98:$AL$107,33,FALSE)="","",VLOOKUP(A12,入力シート!$B$98:$AL$107,33,FALSE))</f>
        <v/>
      </c>
      <c r="N45" s="520"/>
      <c r="O45" s="520"/>
      <c r="P45" s="521"/>
      <c r="Q45" s="550">
        <f>IF(ISNA(VLOOKUP(A12,入力シート!$B$98:$AL$107,33,FALSE)),"",VLOOKUP(A12,入力シート!$B$98:$AL$107,33,FALSE))</f>
        <v>0</v>
      </c>
      <c r="R45" s="551"/>
      <c r="S45" s="551"/>
      <c r="T45" s="551"/>
      <c r="U45" s="58" t="str">
        <f>IF(V45="","","×")</f>
        <v/>
      </c>
      <c r="V45" s="532" t="str">
        <f>IF(M45="","","一式")</f>
        <v/>
      </c>
      <c r="W45" s="533"/>
      <c r="X45" s="519" t="str">
        <f>IF(U45="","",IF(($M$87-(SUM(入力シート!$AS$141:$AV$150,入力シート!$AS$155:$AV$164)))&gt;(入力シート!$T$12/入力シート!$BC$15),入力シート!$T$12*(入力シート!AH101/($M$87-(SUM(入力シート!$AS$141:$AV$150,入力シート!$AS$155:$AV$164)))),入力シート!AH101*入力シート!$BC$15))</f>
        <v/>
      </c>
      <c r="Y45" s="520"/>
      <c r="Z45" s="520"/>
      <c r="AA45" s="521"/>
      <c r="AB45" s="519" t="str">
        <f t="shared" ref="AB45:AB51" si="7">IFERROR(M45-X45,"")</f>
        <v/>
      </c>
      <c r="AC45" s="520"/>
      <c r="AD45" s="520"/>
      <c r="AE45" s="521"/>
      <c r="AF45" s="675"/>
      <c r="AG45" s="676"/>
      <c r="AH45" s="676"/>
      <c r="AI45" s="677"/>
      <c r="AJ45" s="659"/>
      <c r="AK45" s="660"/>
      <c r="AL45" s="545" t="str">
        <f>IF(M45="","",(VLOOKUP(A12,入力シート!$B$98:$AB$107,12,0)))</f>
        <v/>
      </c>
      <c r="AM45" s="546"/>
      <c r="AN45" s="546"/>
      <c r="AO45" s="546"/>
      <c r="AP45" s="546"/>
      <c r="AQ45" s="546"/>
      <c r="AR45" s="546"/>
      <c r="AS45" s="546"/>
      <c r="AT45" s="546"/>
      <c r="AU45" s="546"/>
      <c r="AV45" s="546"/>
      <c r="AW45" s="546"/>
      <c r="AX45" s="546"/>
      <c r="AY45" s="546"/>
      <c r="AZ45" s="546"/>
      <c r="BA45" s="547"/>
    </row>
    <row r="46" spans="1:53" s="55" customFormat="1" ht="13.5" customHeight="1">
      <c r="A46" s="55">
        <v>38</v>
      </c>
      <c r="C46" s="57"/>
      <c r="D46" s="548">
        <f>IF(ISNA(VLOOKUP(A13,入力シート!$B$98:$L$107,3,FALSE)),"",VLOOKUP(A13,入力シート!$B$98:$L$107,3,FALSE))</f>
        <v>0</v>
      </c>
      <c r="E46" s="548"/>
      <c r="F46" s="548"/>
      <c r="G46" s="548"/>
      <c r="H46" s="548"/>
      <c r="I46" s="548"/>
      <c r="J46" s="548"/>
      <c r="K46" s="548"/>
      <c r="L46" s="549"/>
      <c r="M46" s="519" t="str">
        <f>IF(VLOOKUP(A13,入力シート!$B$98:$AL$107,33,FALSE)="","",VLOOKUP(A13,入力シート!$B$98:$AL$107,33,FALSE))</f>
        <v/>
      </c>
      <c r="N46" s="520"/>
      <c r="O46" s="520"/>
      <c r="P46" s="521"/>
      <c r="Q46" s="550">
        <f>IF(ISNA(VLOOKUP(A13,入力シート!$B$98:$AL$107,33,FALSE)),"",VLOOKUP(A13,入力シート!$B$98:$AL$107,33,FALSE))</f>
        <v>0</v>
      </c>
      <c r="R46" s="551"/>
      <c r="S46" s="551"/>
      <c r="T46" s="551"/>
      <c r="U46" s="58" t="str">
        <f t="shared" ref="U46" si="8">IF(V46="","","×")</f>
        <v/>
      </c>
      <c r="V46" s="532" t="str">
        <f t="shared" ref="V46" si="9">IF(M46="","","一式")</f>
        <v/>
      </c>
      <c r="W46" s="533"/>
      <c r="X46" s="519" t="str">
        <f>IF(U46="","",IF(($M$87-(SUM(入力シート!$AS$141:$AV$150,入力シート!$AS$155:$AV$164)))&gt;(入力シート!$T$12/入力シート!$BC$15),入力シート!$T$12*(入力シート!AH102/($M$87-(SUM(入力シート!$AS$141:$AV$150,入力シート!$AS$155:$AV$164)))),入力シート!AH102*入力シート!$BC$15))</f>
        <v/>
      </c>
      <c r="Y46" s="520"/>
      <c r="Z46" s="520"/>
      <c r="AA46" s="521"/>
      <c r="AB46" s="519" t="str">
        <f t="shared" si="7"/>
        <v/>
      </c>
      <c r="AC46" s="520"/>
      <c r="AD46" s="520"/>
      <c r="AE46" s="521"/>
      <c r="AF46" s="675"/>
      <c r="AG46" s="676"/>
      <c r="AH46" s="676"/>
      <c r="AI46" s="677"/>
      <c r="AJ46" s="659"/>
      <c r="AK46" s="660"/>
      <c r="AL46" s="545" t="str">
        <f>IF(M46="","",(VLOOKUP(A13,入力シート!$B$98:$AB$107,12,0)))</f>
        <v/>
      </c>
      <c r="AM46" s="546"/>
      <c r="AN46" s="546"/>
      <c r="AO46" s="546"/>
      <c r="AP46" s="546"/>
      <c r="AQ46" s="546"/>
      <c r="AR46" s="546"/>
      <c r="AS46" s="546"/>
      <c r="AT46" s="546"/>
      <c r="AU46" s="546"/>
      <c r="AV46" s="546"/>
      <c r="AW46" s="546"/>
      <c r="AX46" s="546"/>
      <c r="AY46" s="546"/>
      <c r="AZ46" s="546"/>
      <c r="BA46" s="547"/>
    </row>
    <row r="47" spans="1:53" s="55" customFormat="1" ht="13.5" customHeight="1">
      <c r="A47" s="55">
        <v>39</v>
      </c>
      <c r="C47" s="56"/>
      <c r="D47" s="548">
        <f>IF(ISNA(VLOOKUP(A14,入力シート!$B$98:$L$107,3,FALSE)),"",VLOOKUP(A14,入力シート!$B$98:$L$107,3,FALSE))</f>
        <v>0</v>
      </c>
      <c r="E47" s="548"/>
      <c r="F47" s="548"/>
      <c r="G47" s="548"/>
      <c r="H47" s="548"/>
      <c r="I47" s="548"/>
      <c r="J47" s="548"/>
      <c r="K47" s="548"/>
      <c r="L47" s="549"/>
      <c r="M47" s="519" t="str">
        <f>IF(VLOOKUP(A14,入力シート!$B$98:$AL$107,33,FALSE)="","",VLOOKUP(A14,入力シート!$B$98:$AL$107,33,FALSE))</f>
        <v/>
      </c>
      <c r="N47" s="520"/>
      <c r="O47" s="520"/>
      <c r="P47" s="521"/>
      <c r="Q47" s="550">
        <f>IF(ISNA(VLOOKUP(A14,入力シート!$B$98:$AL$107,33,FALSE)),"",VLOOKUP(A14,入力シート!$B$98:$AL$107,33,FALSE))</f>
        <v>0</v>
      </c>
      <c r="R47" s="551"/>
      <c r="S47" s="551"/>
      <c r="T47" s="551"/>
      <c r="U47" s="58" t="str">
        <f>IF(V47="","","×")</f>
        <v/>
      </c>
      <c r="V47" s="532" t="str">
        <f>IF(M47="","","一式")</f>
        <v/>
      </c>
      <c r="W47" s="533"/>
      <c r="X47" s="519" t="str">
        <f>IF(U47="","",IF(($M$87-(SUM(入力シート!$AS$141:$AV$150,入力シート!$AS$155:$AV$164)))&gt;(入力シート!$T$12/入力シート!$BC$15),入力シート!$T$12*(入力シート!AH103/($M$87-(SUM(入力シート!$AS$141:$AV$150,入力シート!$AS$155:$AV$164)))),入力シート!AH103*入力シート!$BC$15))</f>
        <v/>
      </c>
      <c r="Y47" s="520"/>
      <c r="Z47" s="520"/>
      <c r="AA47" s="521"/>
      <c r="AB47" s="519" t="str">
        <f t="shared" si="7"/>
        <v/>
      </c>
      <c r="AC47" s="520"/>
      <c r="AD47" s="520"/>
      <c r="AE47" s="521"/>
      <c r="AF47" s="675"/>
      <c r="AG47" s="676"/>
      <c r="AH47" s="676"/>
      <c r="AI47" s="677"/>
      <c r="AJ47" s="659"/>
      <c r="AK47" s="660"/>
      <c r="AL47" s="545" t="str">
        <f>IF(M47="","",(VLOOKUP(A14,入力シート!$B$98:$AB$107,12,0)))</f>
        <v/>
      </c>
      <c r="AM47" s="546"/>
      <c r="AN47" s="546"/>
      <c r="AO47" s="546"/>
      <c r="AP47" s="546"/>
      <c r="AQ47" s="546"/>
      <c r="AR47" s="546"/>
      <c r="AS47" s="546"/>
      <c r="AT47" s="546"/>
      <c r="AU47" s="546"/>
      <c r="AV47" s="546"/>
      <c r="AW47" s="546"/>
      <c r="AX47" s="546"/>
      <c r="AY47" s="546"/>
      <c r="AZ47" s="546"/>
      <c r="BA47" s="547"/>
    </row>
    <row r="48" spans="1:53" s="55" customFormat="1" ht="13.5" customHeight="1">
      <c r="A48" s="55">
        <v>40</v>
      </c>
      <c r="C48" s="57"/>
      <c r="D48" s="548">
        <f>IF(ISNA(VLOOKUP(A15,入力シート!$B$98:$L$107,3,FALSE)),"",VLOOKUP(A15,入力シート!$B$98:$L$107,3,FALSE))</f>
        <v>0</v>
      </c>
      <c r="E48" s="548"/>
      <c r="F48" s="548"/>
      <c r="G48" s="548"/>
      <c r="H48" s="548"/>
      <c r="I48" s="548"/>
      <c r="J48" s="548"/>
      <c r="K48" s="548"/>
      <c r="L48" s="549"/>
      <c r="M48" s="519" t="str">
        <f>IF(VLOOKUP(A15,入力シート!$B$98:$AL$107,33,FALSE)="","",VLOOKUP(A15,入力シート!$B$98:$AL$107,33,FALSE))</f>
        <v/>
      </c>
      <c r="N48" s="520"/>
      <c r="O48" s="520"/>
      <c r="P48" s="521"/>
      <c r="Q48" s="550">
        <f>IF(ISNA(VLOOKUP(A15,入力シート!$B$98:$AL$107,33,FALSE)),"",VLOOKUP(A15,入力シート!$B$98:$AL$107,33,FALSE))</f>
        <v>0</v>
      </c>
      <c r="R48" s="551"/>
      <c r="S48" s="551"/>
      <c r="T48" s="551"/>
      <c r="U48" s="58" t="str">
        <f>IF(V48="","","×")</f>
        <v/>
      </c>
      <c r="V48" s="532" t="str">
        <f>IF(M48="","","一式")</f>
        <v/>
      </c>
      <c r="W48" s="533"/>
      <c r="X48" s="519" t="str">
        <f>IF(U48="","",IF(($M$87-(SUM(入力シート!$AS$141:$AV$150,入力シート!$AS$155:$AV$164)))&gt;(入力シート!$T$12/入力シート!$BC$15),入力シート!$T$12*(入力シート!AH104/($M$87-(SUM(入力シート!$AS$141:$AV$150,入力シート!$AS$155:$AV$164)))),入力シート!AH104*入力シート!$BC$15))</f>
        <v/>
      </c>
      <c r="Y48" s="520"/>
      <c r="Z48" s="520"/>
      <c r="AA48" s="521"/>
      <c r="AB48" s="519" t="str">
        <f t="shared" si="7"/>
        <v/>
      </c>
      <c r="AC48" s="520"/>
      <c r="AD48" s="520"/>
      <c r="AE48" s="521"/>
      <c r="AF48" s="675"/>
      <c r="AG48" s="676"/>
      <c r="AH48" s="676"/>
      <c r="AI48" s="677"/>
      <c r="AJ48" s="659"/>
      <c r="AK48" s="660"/>
      <c r="AL48" s="545" t="str">
        <f>IF(M48="","",(VLOOKUP(A15,入力シート!$B$98:$AB$107,12,0)))</f>
        <v/>
      </c>
      <c r="AM48" s="546"/>
      <c r="AN48" s="546"/>
      <c r="AO48" s="546"/>
      <c r="AP48" s="546"/>
      <c r="AQ48" s="546"/>
      <c r="AR48" s="546"/>
      <c r="AS48" s="546"/>
      <c r="AT48" s="546"/>
      <c r="AU48" s="546"/>
      <c r="AV48" s="546"/>
      <c r="AW48" s="546"/>
      <c r="AX48" s="546"/>
      <c r="AY48" s="546"/>
      <c r="AZ48" s="546"/>
      <c r="BA48" s="547"/>
    </row>
    <row r="49" spans="1:53" s="55" customFormat="1" ht="13.5" customHeight="1">
      <c r="A49" s="55">
        <v>41</v>
      </c>
      <c r="C49" s="57"/>
      <c r="D49" s="548">
        <f>IF(ISNA(VLOOKUP(A16,入力シート!$B$98:$L$107,3,FALSE)),"",VLOOKUP(A16,入力シート!$B$98:$L$107,3,FALSE))</f>
        <v>0</v>
      </c>
      <c r="E49" s="548"/>
      <c r="F49" s="548"/>
      <c r="G49" s="548"/>
      <c r="H49" s="548"/>
      <c r="I49" s="548"/>
      <c r="J49" s="548"/>
      <c r="K49" s="548"/>
      <c r="L49" s="549"/>
      <c r="M49" s="519" t="str">
        <f>IF(VLOOKUP(A16,入力シート!$B$98:$AL$107,33,FALSE)="","",VLOOKUP(A16,入力シート!$B$98:$AL$107,33,FALSE))</f>
        <v/>
      </c>
      <c r="N49" s="520"/>
      <c r="O49" s="520"/>
      <c r="P49" s="521"/>
      <c r="Q49" s="550">
        <f>IF(ISNA(VLOOKUP(A16,入力シート!$B$98:$AL$107,33,FALSE)),"",VLOOKUP(A16,入力シート!$B$98:$AL$107,33,FALSE))</f>
        <v>0</v>
      </c>
      <c r="R49" s="551"/>
      <c r="S49" s="551"/>
      <c r="T49" s="551"/>
      <c r="U49" s="58" t="str">
        <f t="shared" ref="U49" si="10">IF(V49="","","×")</f>
        <v/>
      </c>
      <c r="V49" s="532" t="str">
        <f t="shared" ref="V49" si="11">IF(M49="","","一式")</f>
        <v/>
      </c>
      <c r="W49" s="533"/>
      <c r="X49" s="519" t="str">
        <f>IF(U49="","",IF(($M$87-(SUM(入力シート!$AS$141:$AV$150,入力シート!$AS$155:$AV$164)))&gt;(入力シート!$T$12/入力シート!$BC$15),入力シート!$T$12*(入力シート!AH105/($M$87-(SUM(入力シート!$AS$141:$AV$150,入力シート!$AS$155:$AV$164)))),入力シート!AH105*入力シート!$BC$15))</f>
        <v/>
      </c>
      <c r="Y49" s="520"/>
      <c r="Z49" s="520"/>
      <c r="AA49" s="521"/>
      <c r="AB49" s="519" t="str">
        <f t="shared" si="7"/>
        <v/>
      </c>
      <c r="AC49" s="520"/>
      <c r="AD49" s="520"/>
      <c r="AE49" s="521"/>
      <c r="AF49" s="675"/>
      <c r="AG49" s="676"/>
      <c r="AH49" s="676"/>
      <c r="AI49" s="677"/>
      <c r="AJ49" s="659"/>
      <c r="AK49" s="660"/>
      <c r="AL49" s="545" t="str">
        <f>IF(M49="","",(VLOOKUP(A16,入力シート!$B$98:$AB$107,12,0)))</f>
        <v/>
      </c>
      <c r="AM49" s="546"/>
      <c r="AN49" s="546"/>
      <c r="AO49" s="546"/>
      <c r="AP49" s="546"/>
      <c r="AQ49" s="546"/>
      <c r="AR49" s="546"/>
      <c r="AS49" s="546"/>
      <c r="AT49" s="546"/>
      <c r="AU49" s="546"/>
      <c r="AV49" s="546"/>
      <c r="AW49" s="546"/>
      <c r="AX49" s="546"/>
      <c r="AY49" s="546"/>
      <c r="AZ49" s="546"/>
      <c r="BA49" s="547"/>
    </row>
    <row r="50" spans="1:53" s="55" customFormat="1" ht="13.5" customHeight="1">
      <c r="A50" s="55">
        <v>42</v>
      </c>
      <c r="C50" s="56"/>
      <c r="D50" s="548">
        <f>IF(ISNA(VLOOKUP(A17,入力シート!$B$98:$L$107,3,FALSE)),"",VLOOKUP(A17,入力シート!$B$98:$L$107,3,FALSE))</f>
        <v>0</v>
      </c>
      <c r="E50" s="548"/>
      <c r="F50" s="548"/>
      <c r="G50" s="548"/>
      <c r="H50" s="548"/>
      <c r="I50" s="548"/>
      <c r="J50" s="548"/>
      <c r="K50" s="548"/>
      <c r="L50" s="549"/>
      <c r="M50" s="519" t="str">
        <f>IF(VLOOKUP(A17,入力シート!$B$98:$AL$107,33,FALSE)="","",VLOOKUP(A17,入力シート!$B$98:$AL$107,33,FALSE))</f>
        <v/>
      </c>
      <c r="N50" s="520"/>
      <c r="O50" s="520"/>
      <c r="P50" s="521"/>
      <c r="Q50" s="550">
        <f>IF(ISNA(VLOOKUP(A17,入力シート!$B$98:$AL$107,33,FALSE)),"",VLOOKUP(A17,入力シート!$B$98:$AL$107,33,FALSE))</f>
        <v>0</v>
      </c>
      <c r="R50" s="551"/>
      <c r="S50" s="551"/>
      <c r="T50" s="551"/>
      <c r="U50" s="58" t="str">
        <f>IF(V50="","","×")</f>
        <v/>
      </c>
      <c r="V50" s="532" t="str">
        <f>IF(M50="","","一式")</f>
        <v/>
      </c>
      <c r="W50" s="533"/>
      <c r="X50" s="519" t="str">
        <f>IF(U50="","",IF(($M$87-(SUM(入力シート!$AS$141:$AV$150,入力シート!$AS$155:$AV$164)))&gt;(入力シート!$T$12/入力シート!$BC$15),入力シート!$T$12*(入力シート!AH106/($M$87-(SUM(入力シート!$AS$141:$AV$150,入力シート!$AS$155:$AV$164)))),入力シート!AH106*入力シート!$BC$15))</f>
        <v/>
      </c>
      <c r="Y50" s="520"/>
      <c r="Z50" s="520"/>
      <c r="AA50" s="521"/>
      <c r="AB50" s="519" t="str">
        <f t="shared" si="7"/>
        <v/>
      </c>
      <c r="AC50" s="520"/>
      <c r="AD50" s="520"/>
      <c r="AE50" s="521"/>
      <c r="AF50" s="675"/>
      <c r="AG50" s="676"/>
      <c r="AH50" s="676"/>
      <c r="AI50" s="677"/>
      <c r="AJ50" s="659"/>
      <c r="AK50" s="660"/>
      <c r="AL50" s="545" t="str">
        <f>IF(M50="","",(VLOOKUP(A17,入力シート!$B$98:$AB$107,12,0)))</f>
        <v/>
      </c>
      <c r="AM50" s="546"/>
      <c r="AN50" s="546"/>
      <c r="AO50" s="546"/>
      <c r="AP50" s="546"/>
      <c r="AQ50" s="546"/>
      <c r="AR50" s="546"/>
      <c r="AS50" s="546"/>
      <c r="AT50" s="546"/>
      <c r="AU50" s="546"/>
      <c r="AV50" s="546"/>
      <c r="AW50" s="546"/>
      <c r="AX50" s="546"/>
      <c r="AY50" s="546"/>
      <c r="AZ50" s="546"/>
      <c r="BA50" s="547"/>
    </row>
    <row r="51" spans="1:53" s="55" customFormat="1" ht="13.5" customHeight="1">
      <c r="A51" s="55">
        <v>43</v>
      </c>
      <c r="C51" s="56"/>
      <c r="D51" s="548">
        <f>IF(ISNA(VLOOKUP(A18,入力シート!$B$98:$L$107,3,FALSE)),"",VLOOKUP(A18,入力シート!$B$98:$L$107,3,FALSE))</f>
        <v>0</v>
      </c>
      <c r="E51" s="548"/>
      <c r="F51" s="548"/>
      <c r="G51" s="548"/>
      <c r="H51" s="548"/>
      <c r="I51" s="548"/>
      <c r="J51" s="548"/>
      <c r="K51" s="548"/>
      <c r="L51" s="549"/>
      <c r="M51" s="519" t="str">
        <f>IF(VLOOKUP(A18,入力シート!$B$98:$AL$107,33,FALSE)="","",VLOOKUP(A18,入力シート!$B$98:$AL$107,33,FALSE))</f>
        <v/>
      </c>
      <c r="N51" s="520"/>
      <c r="O51" s="520"/>
      <c r="P51" s="521"/>
      <c r="Q51" s="550">
        <f>IF(ISNA(VLOOKUP(A18,入力シート!$B$98:$AL$107,33,FALSE)),"",VLOOKUP(A18,入力シート!$B$98:$AL$107,33,FALSE))</f>
        <v>0</v>
      </c>
      <c r="R51" s="551"/>
      <c r="S51" s="551"/>
      <c r="T51" s="551"/>
      <c r="U51" s="58" t="str">
        <f t="shared" si="4"/>
        <v/>
      </c>
      <c r="V51" s="532" t="str">
        <f t="shared" ref="V51" si="12">IF(M51="","","一式")</f>
        <v/>
      </c>
      <c r="W51" s="533"/>
      <c r="X51" s="519" t="str">
        <f>IF(U51="","",IF(($M$87-(SUM(入力シート!$AS$141:$AV$150,入力シート!$AS$155:$AV$164)))&gt;(入力シート!$T$12/入力シート!$BC$15),入力シート!$T$12*(入力シート!AH107/($M$87-(SUM(入力シート!$AS$141:$AV$150,入力シート!$AS$155:$AV$164)))),入力シート!AH107*入力シート!$BC$15))</f>
        <v/>
      </c>
      <c r="Y51" s="520"/>
      <c r="Z51" s="520"/>
      <c r="AA51" s="521"/>
      <c r="AB51" s="519" t="str">
        <f t="shared" si="7"/>
        <v/>
      </c>
      <c r="AC51" s="520"/>
      <c r="AD51" s="520"/>
      <c r="AE51" s="521"/>
      <c r="AF51" s="675"/>
      <c r="AG51" s="676"/>
      <c r="AH51" s="676"/>
      <c r="AI51" s="677"/>
      <c r="AJ51" s="661"/>
      <c r="AK51" s="662"/>
      <c r="AL51" s="545" t="str">
        <f>IF(M51="","",(VLOOKUP(A18,入力シート!$B$98:$AB$107,12,0)))</f>
        <v/>
      </c>
      <c r="AM51" s="546"/>
      <c r="AN51" s="546"/>
      <c r="AO51" s="546"/>
      <c r="AP51" s="546"/>
      <c r="AQ51" s="546"/>
      <c r="AR51" s="546"/>
      <c r="AS51" s="546"/>
      <c r="AT51" s="546"/>
      <c r="AU51" s="546"/>
      <c r="AV51" s="546"/>
      <c r="AW51" s="546"/>
      <c r="AX51" s="546"/>
      <c r="AY51" s="546"/>
      <c r="AZ51" s="546"/>
      <c r="BA51" s="547"/>
    </row>
    <row r="52" spans="1:53" s="55" customFormat="1" ht="13.5" customHeight="1">
      <c r="A52" s="55">
        <v>44</v>
      </c>
      <c r="C52" s="56"/>
      <c r="D52" s="648" t="s">
        <v>285</v>
      </c>
      <c r="E52" s="648"/>
      <c r="F52" s="648"/>
      <c r="G52" s="648"/>
      <c r="H52" s="648"/>
      <c r="I52" s="648"/>
      <c r="J52" s="648"/>
      <c r="K52" s="648"/>
      <c r="L52" s="803"/>
      <c r="M52" s="519"/>
      <c r="N52" s="520"/>
      <c r="O52" s="520"/>
      <c r="P52" s="521"/>
      <c r="Q52" s="550"/>
      <c r="R52" s="551"/>
      <c r="S52" s="551"/>
      <c r="T52" s="551"/>
      <c r="U52" s="58"/>
      <c r="V52" s="532"/>
      <c r="W52" s="533"/>
      <c r="X52" s="519"/>
      <c r="Y52" s="520"/>
      <c r="Z52" s="520"/>
      <c r="AA52" s="521"/>
      <c r="AB52" s="519"/>
      <c r="AC52" s="520"/>
      <c r="AD52" s="520"/>
      <c r="AE52" s="521"/>
      <c r="AF52" s="675"/>
      <c r="AG52" s="676"/>
      <c r="AH52" s="676"/>
      <c r="AI52" s="676"/>
      <c r="AJ52" s="63"/>
      <c r="AK52" s="63"/>
      <c r="AL52" s="654"/>
      <c r="AM52" s="655"/>
      <c r="AN52" s="655"/>
      <c r="AO52" s="655"/>
      <c r="AP52" s="655"/>
      <c r="AQ52" s="655"/>
      <c r="AR52" s="655"/>
      <c r="AS52" s="655"/>
      <c r="AT52" s="655"/>
      <c r="AU52" s="655"/>
      <c r="AV52" s="655"/>
      <c r="AW52" s="655"/>
      <c r="AX52" s="655"/>
      <c r="AY52" s="655"/>
      <c r="AZ52" s="655"/>
      <c r="BA52" s="656"/>
    </row>
    <row r="53" spans="1:53" s="55" customFormat="1" ht="13.5" customHeight="1">
      <c r="A53" s="55">
        <v>45</v>
      </c>
      <c r="C53" s="56"/>
      <c r="D53" s="548">
        <f>IF(ISNA(VLOOKUP(A9,入力シート!$B$111:$AG$120,3,FALSE)),"",VLOOKUP(A9,入力シート!$B$111:$AG$120,3,FALSE))</f>
        <v>0</v>
      </c>
      <c r="E53" s="548"/>
      <c r="F53" s="548"/>
      <c r="G53" s="548"/>
      <c r="H53" s="548"/>
      <c r="I53" s="548"/>
      <c r="J53" s="548"/>
      <c r="K53" s="548"/>
      <c r="L53" s="549"/>
      <c r="M53" s="519" t="str">
        <f>IF(VLOOKUP(A9,入力シート!$B$111:$AG$120,20,FALSE)="","",VLOOKUP(A9,入力シート!$B$111:$AG$120,20,FALSE))</f>
        <v/>
      </c>
      <c r="N53" s="520"/>
      <c r="O53" s="520"/>
      <c r="P53" s="521"/>
      <c r="Q53" s="550">
        <f>IF(ISNA(VLOOKUP(A9,入力シート!$B$111:$AG$120,25,FALSE)),"",VLOOKUP(A9,入力シート!$B$111:$AG$120,20,FALSE))</f>
        <v>0</v>
      </c>
      <c r="R53" s="551"/>
      <c r="S53" s="551"/>
      <c r="T53" s="551"/>
      <c r="U53" s="58" t="str">
        <f t="shared" ref="U53:U54" si="13">IF(V53="","","×")</f>
        <v/>
      </c>
      <c r="V53" s="532" t="str">
        <f t="shared" si="5"/>
        <v/>
      </c>
      <c r="W53" s="533"/>
      <c r="X53" s="519" t="str">
        <f>IF(U53="","",IF(($M$87-(SUM(入力シート!$AS$141:$AV$150,入力シート!$AS$155:$AV$164)))&gt;(入力シート!$T$12/入力シート!$BC$15),入力シート!$T$12*(入力シート!U111/($M$87-(SUM(入力シート!$AS$141:$AV$150,入力シート!$AS$155:$AV$164)))),入力シート!U111*入力シート!$BC$15))</f>
        <v/>
      </c>
      <c r="Y53" s="520"/>
      <c r="Z53" s="520"/>
      <c r="AA53" s="521"/>
      <c r="AB53" s="519" t="str">
        <f>IFERROR(M53-X53,"")</f>
        <v/>
      </c>
      <c r="AC53" s="520"/>
      <c r="AD53" s="520"/>
      <c r="AE53" s="521"/>
      <c r="AF53" s="675"/>
      <c r="AG53" s="676"/>
      <c r="AH53" s="676"/>
      <c r="AI53" s="677"/>
      <c r="AJ53" s="657" t="s">
        <v>286</v>
      </c>
      <c r="AK53" s="658"/>
      <c r="AL53" s="552" t="str">
        <f>IF(M53="","",(VLOOKUP(A9,入力シート!$B$111:$AG$120,12,0)))</f>
        <v/>
      </c>
      <c r="AM53" s="552"/>
      <c r="AN53" s="552"/>
      <c r="AO53" s="552"/>
      <c r="AP53" s="552"/>
      <c r="AQ53" s="552"/>
      <c r="AR53" s="552"/>
      <c r="AS53" s="552"/>
      <c r="AT53" s="552"/>
      <c r="AU53" s="552"/>
      <c r="AV53" s="552"/>
      <c r="AW53" s="552"/>
      <c r="AX53" s="552"/>
      <c r="AY53" s="552"/>
      <c r="AZ53" s="552"/>
      <c r="BA53" s="553"/>
    </row>
    <row r="54" spans="1:53" s="55" customFormat="1" ht="13.5" customHeight="1">
      <c r="A54" s="55">
        <v>46</v>
      </c>
      <c r="C54" s="56"/>
      <c r="D54" s="548">
        <f>IF(ISNA(VLOOKUP(A10,入力シート!$B$111:$AG$120,3,FALSE)),"",VLOOKUP(A10,入力シート!$B$111:$AG$120,3,FALSE))</f>
        <v>0</v>
      </c>
      <c r="E54" s="548"/>
      <c r="F54" s="548"/>
      <c r="G54" s="548"/>
      <c r="H54" s="548"/>
      <c r="I54" s="548"/>
      <c r="J54" s="548"/>
      <c r="K54" s="548"/>
      <c r="L54" s="549"/>
      <c r="M54" s="519" t="str">
        <f>IF(VLOOKUP(A10,入力シート!$B$111:$AG$120,20,FALSE)="","",VLOOKUP(A10,入力シート!$B$111:$AG$120,20,FALSE))</f>
        <v/>
      </c>
      <c r="N54" s="520"/>
      <c r="O54" s="520"/>
      <c r="P54" s="521"/>
      <c r="Q54" s="550">
        <f>IF(ISNA(VLOOKUP(A10,入力シート!$B$111:$AG$120,25,FALSE)),"",VLOOKUP(A10,入力シート!$B$111:$AG$120,20,FALSE))</f>
        <v>0</v>
      </c>
      <c r="R54" s="551"/>
      <c r="S54" s="551"/>
      <c r="T54" s="551"/>
      <c r="U54" s="58" t="str">
        <f t="shared" si="13"/>
        <v/>
      </c>
      <c r="V54" s="532" t="str">
        <f t="shared" si="5"/>
        <v/>
      </c>
      <c r="W54" s="533"/>
      <c r="X54" s="519" t="str">
        <f>IF(U54="","",IF(($M$87-(SUM(入力シート!$AS$141:$AV$150,入力シート!$AS$155:$AV$164)))&gt;(入力シート!$T$12/入力シート!$BC$15),入力シート!$T$12*(入力シート!U112/($M$87-(SUM(入力シート!$AS$141:$AV$150,入力シート!$AS$155:$AV$164)))),入力シート!U112*入力シート!$BC$15))</f>
        <v/>
      </c>
      <c r="Y54" s="520"/>
      <c r="Z54" s="520"/>
      <c r="AA54" s="521"/>
      <c r="AB54" s="519" t="str">
        <f t="shared" si="6"/>
        <v/>
      </c>
      <c r="AC54" s="520"/>
      <c r="AD54" s="520"/>
      <c r="AE54" s="521"/>
      <c r="AF54" s="675"/>
      <c r="AG54" s="676"/>
      <c r="AH54" s="676"/>
      <c r="AI54" s="677"/>
      <c r="AJ54" s="659"/>
      <c r="AK54" s="660"/>
      <c r="AL54" s="552" t="str">
        <f>IF(M54="","",(VLOOKUP(A10,入力シート!$B$111:$AG$120,12,0)))</f>
        <v/>
      </c>
      <c r="AM54" s="552"/>
      <c r="AN54" s="552"/>
      <c r="AO54" s="552"/>
      <c r="AP54" s="552"/>
      <c r="AQ54" s="552"/>
      <c r="AR54" s="552"/>
      <c r="AS54" s="552"/>
      <c r="AT54" s="552"/>
      <c r="AU54" s="552"/>
      <c r="AV54" s="552"/>
      <c r="AW54" s="552"/>
      <c r="AX54" s="552"/>
      <c r="AY54" s="552"/>
      <c r="AZ54" s="552"/>
      <c r="BA54" s="553"/>
    </row>
    <row r="55" spans="1:53" s="55" customFormat="1" ht="13.5" customHeight="1">
      <c r="C55" s="56"/>
      <c r="D55" s="548">
        <f>IF(ISNA(VLOOKUP(A11,入力シート!$B$111:$AG$120,3,FALSE)),"",VLOOKUP(A11,入力シート!$B$111:$AG$120,3,FALSE))</f>
        <v>0</v>
      </c>
      <c r="E55" s="548"/>
      <c r="F55" s="548"/>
      <c r="G55" s="548"/>
      <c r="H55" s="548"/>
      <c r="I55" s="548"/>
      <c r="J55" s="548"/>
      <c r="K55" s="548"/>
      <c r="L55" s="549"/>
      <c r="M55" s="519" t="str">
        <f>IF(VLOOKUP(A11,入力シート!$B$111:$AG$120,20,FALSE)="","",VLOOKUP(A11,入力シート!$B$111:$AG$120,20,FALSE))</f>
        <v/>
      </c>
      <c r="N55" s="520"/>
      <c r="O55" s="520"/>
      <c r="P55" s="521"/>
      <c r="Q55" s="550">
        <f>IF(ISNA(VLOOKUP(A11,入力シート!$B$111:$AG$120,25,FALSE)),"",VLOOKUP(A11,入力シート!$B$111:$AG$120,20,FALSE))</f>
        <v>0</v>
      </c>
      <c r="R55" s="551"/>
      <c r="S55" s="551"/>
      <c r="T55" s="551"/>
      <c r="U55" s="58" t="str">
        <f>IF(V55="","","×")</f>
        <v/>
      </c>
      <c r="V55" s="532" t="str">
        <f t="shared" si="5"/>
        <v/>
      </c>
      <c r="W55" s="533"/>
      <c r="X55" s="519" t="str">
        <f>IF(U55="","",IF(($M$87-(SUM(入力シート!$AS$141:$AV$150,入力シート!$AS$155:$AV$164)))&gt;(入力シート!$T$12/入力シート!$BC$15),入力シート!$T$12*(入力シート!U113/($M$87-(SUM(入力シート!$AS$141:$AV$150,入力シート!$AS$155:$AV$164)))),入力シート!U113*入力シート!$BC$15))</f>
        <v/>
      </c>
      <c r="Y55" s="520"/>
      <c r="Z55" s="520"/>
      <c r="AA55" s="521"/>
      <c r="AB55" s="519" t="str">
        <f t="shared" si="6"/>
        <v/>
      </c>
      <c r="AC55" s="520"/>
      <c r="AD55" s="520"/>
      <c r="AE55" s="521"/>
      <c r="AF55" s="675"/>
      <c r="AG55" s="676"/>
      <c r="AH55" s="676"/>
      <c r="AI55" s="677"/>
      <c r="AJ55" s="659"/>
      <c r="AK55" s="660"/>
      <c r="AL55" s="552" t="str">
        <f>IF(M55="","",(VLOOKUP(A11,入力シート!$B$111:$AG$120,12,0)))</f>
        <v/>
      </c>
      <c r="AM55" s="552"/>
      <c r="AN55" s="552"/>
      <c r="AO55" s="552"/>
      <c r="AP55" s="552"/>
      <c r="AQ55" s="552"/>
      <c r="AR55" s="552"/>
      <c r="AS55" s="552"/>
      <c r="AT55" s="552"/>
      <c r="AU55" s="552"/>
      <c r="AV55" s="552"/>
      <c r="AW55" s="552"/>
      <c r="AX55" s="552"/>
      <c r="AY55" s="552"/>
      <c r="AZ55" s="552"/>
      <c r="BA55" s="553"/>
    </row>
    <row r="56" spans="1:53" s="55" customFormat="1" ht="13.5" customHeight="1">
      <c r="C56" s="56"/>
      <c r="D56" s="548">
        <f>IF(ISNA(VLOOKUP(A12,入力シート!$B$111:$AG$120,3,FALSE)),"",VLOOKUP(A12,入力シート!$B$111:$AG$120,3,FALSE))</f>
        <v>0</v>
      </c>
      <c r="E56" s="548"/>
      <c r="F56" s="548"/>
      <c r="G56" s="548"/>
      <c r="H56" s="548"/>
      <c r="I56" s="548"/>
      <c r="J56" s="548"/>
      <c r="K56" s="548"/>
      <c r="L56" s="549"/>
      <c r="M56" s="519" t="str">
        <f>IF(VLOOKUP(A12,入力シート!$B$111:$AG$120,20,FALSE)="","",VLOOKUP(A12,入力シート!$B$111:$AG$120,20,FALSE))</f>
        <v/>
      </c>
      <c r="N56" s="520"/>
      <c r="O56" s="520"/>
      <c r="P56" s="521"/>
      <c r="Q56" s="550">
        <f>IF(ISNA(VLOOKUP(A12,入力シート!$B$111:$AG$120,25,FALSE)),"",VLOOKUP(A12,入力シート!$B$111:$AG$120,20,FALSE))</f>
        <v>0</v>
      </c>
      <c r="R56" s="551"/>
      <c r="S56" s="551"/>
      <c r="T56" s="551"/>
      <c r="U56" s="58" t="str">
        <f t="shared" ref="U56:U57" si="14">IF(V56="","","×")</f>
        <v/>
      </c>
      <c r="V56" s="532" t="str">
        <f t="shared" ref="V56:V61" si="15">IF(M56="","","一式")</f>
        <v/>
      </c>
      <c r="W56" s="533"/>
      <c r="X56" s="519" t="str">
        <f>IF(U56="","",IF(($M$87-(SUM(入力シート!$AS$141:$AV$150,入力シート!$AS$155:$AV$164)))&gt;(入力シート!$T$12/入力シート!$BC$15),入力シート!$T$12*(入力シート!U114/($M$87-(SUM(入力シート!$AS$141:$AV$150,入力シート!$AS$155:$AV$164)))),入力シート!U114*入力シート!$BC$15))</f>
        <v/>
      </c>
      <c r="Y56" s="520"/>
      <c r="Z56" s="520"/>
      <c r="AA56" s="521"/>
      <c r="AB56" s="519" t="str">
        <f t="shared" ref="AB56:AB62" si="16">IFERROR(M56-X56,"")</f>
        <v/>
      </c>
      <c r="AC56" s="520"/>
      <c r="AD56" s="520"/>
      <c r="AE56" s="521"/>
      <c r="AF56" s="675"/>
      <c r="AG56" s="676"/>
      <c r="AH56" s="676"/>
      <c r="AI56" s="677"/>
      <c r="AJ56" s="659"/>
      <c r="AK56" s="660"/>
      <c r="AL56" s="552" t="str">
        <f>IF(M56="","",(VLOOKUP(A12,入力シート!$B$111:$AG$120,12,0)))</f>
        <v/>
      </c>
      <c r="AM56" s="552"/>
      <c r="AN56" s="552"/>
      <c r="AO56" s="552"/>
      <c r="AP56" s="552"/>
      <c r="AQ56" s="552"/>
      <c r="AR56" s="552"/>
      <c r="AS56" s="552"/>
      <c r="AT56" s="552"/>
      <c r="AU56" s="552"/>
      <c r="AV56" s="552"/>
      <c r="AW56" s="552"/>
      <c r="AX56" s="552"/>
      <c r="AY56" s="552"/>
      <c r="AZ56" s="552"/>
      <c r="BA56" s="553"/>
    </row>
    <row r="57" spans="1:53" s="55" customFormat="1" ht="13.5" customHeight="1">
      <c r="C57" s="56"/>
      <c r="D57" s="548">
        <f>IF(ISNA(VLOOKUP(A13,入力シート!$B$111:$AG$120,3,FALSE)),"",VLOOKUP(A13,入力シート!$B$111:$AG$120,3,FALSE))</f>
        <v>0</v>
      </c>
      <c r="E57" s="548"/>
      <c r="F57" s="548"/>
      <c r="G57" s="548"/>
      <c r="H57" s="548"/>
      <c r="I57" s="548"/>
      <c r="J57" s="548"/>
      <c r="K57" s="548"/>
      <c r="L57" s="549"/>
      <c r="M57" s="519" t="str">
        <f>IF(VLOOKUP(A13,入力シート!$B$111:$AG$120,20,FALSE)="","",VLOOKUP(A13,入力シート!$B$111:$AG$120,20,FALSE))</f>
        <v/>
      </c>
      <c r="N57" s="520"/>
      <c r="O57" s="520"/>
      <c r="P57" s="521"/>
      <c r="Q57" s="550">
        <f>IF(ISNA(VLOOKUP(A13,入力シート!$B$111:$AG$120,25,FALSE)),"",VLOOKUP(A13,入力シート!$B$111:$AG$120,20,FALSE))</f>
        <v>0</v>
      </c>
      <c r="R57" s="551"/>
      <c r="S57" s="551"/>
      <c r="T57" s="551"/>
      <c r="U57" s="58" t="str">
        <f t="shared" si="14"/>
        <v/>
      </c>
      <c r="V57" s="532" t="str">
        <f t="shared" si="15"/>
        <v/>
      </c>
      <c r="W57" s="533"/>
      <c r="X57" s="519" t="str">
        <f>IF(U57="","",IF(($M$87-(SUM(入力シート!$AS$141:$AV$150,入力シート!$AS$155:$AV$164)))&gt;(入力シート!$T$12/入力シート!$BC$15),入力シート!$T$12*(入力シート!U115/($M$87-(SUM(入力シート!$AS$141:$AV$150,入力シート!$AS$155:$AV$164)))),入力シート!U115*入力シート!$BC$15))</f>
        <v/>
      </c>
      <c r="Y57" s="520"/>
      <c r="Z57" s="520"/>
      <c r="AA57" s="521"/>
      <c r="AB57" s="519" t="str">
        <f t="shared" si="16"/>
        <v/>
      </c>
      <c r="AC57" s="520"/>
      <c r="AD57" s="520"/>
      <c r="AE57" s="521"/>
      <c r="AF57" s="675"/>
      <c r="AG57" s="676"/>
      <c r="AH57" s="676"/>
      <c r="AI57" s="677"/>
      <c r="AJ57" s="659"/>
      <c r="AK57" s="660"/>
      <c r="AL57" s="552" t="str">
        <f>IF(M57="","",(VLOOKUP(A13,入力シート!$B$111:$AG$120,12,0)))</f>
        <v/>
      </c>
      <c r="AM57" s="552"/>
      <c r="AN57" s="552"/>
      <c r="AO57" s="552"/>
      <c r="AP57" s="552"/>
      <c r="AQ57" s="552"/>
      <c r="AR57" s="552"/>
      <c r="AS57" s="552"/>
      <c r="AT57" s="552"/>
      <c r="AU57" s="552"/>
      <c r="AV57" s="552"/>
      <c r="AW57" s="552"/>
      <c r="AX57" s="552"/>
      <c r="AY57" s="552"/>
      <c r="AZ57" s="552"/>
      <c r="BA57" s="553"/>
    </row>
    <row r="58" spans="1:53" s="55" customFormat="1" ht="13.5" customHeight="1">
      <c r="C58" s="56"/>
      <c r="D58" s="548">
        <f>IF(ISNA(VLOOKUP(A14,入力シート!$B$111:$AG$120,3,FALSE)),"",VLOOKUP(A14,入力シート!$B$111:$AG$120,3,FALSE))</f>
        <v>0</v>
      </c>
      <c r="E58" s="548"/>
      <c r="F58" s="548"/>
      <c r="G58" s="548"/>
      <c r="H58" s="548"/>
      <c r="I58" s="548"/>
      <c r="J58" s="548"/>
      <c r="K58" s="548"/>
      <c r="L58" s="549"/>
      <c r="M58" s="519" t="str">
        <f>IF(VLOOKUP(A14,入力シート!$B$111:$AG$120,20,FALSE)="","",VLOOKUP(A14,入力シート!$B$111:$AG$120,20,FALSE))</f>
        <v/>
      </c>
      <c r="N58" s="520"/>
      <c r="O58" s="520"/>
      <c r="P58" s="521"/>
      <c r="Q58" s="550">
        <f>IF(ISNA(VLOOKUP(A14,入力シート!$B$111:$AG$120,25,FALSE)),"",VLOOKUP(A14,入力シート!$B$111:$AG$120,20,FALSE))</f>
        <v>0</v>
      </c>
      <c r="R58" s="551"/>
      <c r="S58" s="551"/>
      <c r="T58" s="551"/>
      <c r="U58" s="58" t="str">
        <f>IF(V58="","","×")</f>
        <v/>
      </c>
      <c r="V58" s="532" t="str">
        <f t="shared" si="15"/>
        <v/>
      </c>
      <c r="W58" s="533"/>
      <c r="X58" s="519" t="str">
        <f>IF(U58="","",IF(($M$87-(SUM(入力シート!$AS$141:$AV$150,入力シート!$AS$155:$AV$164)))&gt;(入力シート!$T$12/入力シート!$BC$15),入力シート!$T$12*(入力シート!U116/($M$87-(SUM(入力シート!$AS$141:$AV$150,入力シート!$AS$155:$AV$164)))),入力シート!U116*入力シート!$BC$15))</f>
        <v/>
      </c>
      <c r="Y58" s="520"/>
      <c r="Z58" s="520"/>
      <c r="AA58" s="521"/>
      <c r="AB58" s="519" t="str">
        <f t="shared" si="16"/>
        <v/>
      </c>
      <c r="AC58" s="520"/>
      <c r="AD58" s="520"/>
      <c r="AE58" s="521"/>
      <c r="AF58" s="675"/>
      <c r="AG58" s="676"/>
      <c r="AH58" s="676"/>
      <c r="AI58" s="677"/>
      <c r="AJ58" s="659"/>
      <c r="AK58" s="660"/>
      <c r="AL58" s="552" t="str">
        <f>IF(M58="","",(VLOOKUP(A14,入力シート!$B$111:$AG$120,12,0)))</f>
        <v/>
      </c>
      <c r="AM58" s="552"/>
      <c r="AN58" s="552"/>
      <c r="AO58" s="552"/>
      <c r="AP58" s="552"/>
      <c r="AQ58" s="552"/>
      <c r="AR58" s="552"/>
      <c r="AS58" s="552"/>
      <c r="AT58" s="552"/>
      <c r="AU58" s="552"/>
      <c r="AV58" s="552"/>
      <c r="AW58" s="552"/>
      <c r="AX58" s="552"/>
      <c r="AY58" s="552"/>
      <c r="AZ58" s="552"/>
      <c r="BA58" s="553"/>
    </row>
    <row r="59" spans="1:53" s="55" customFormat="1" ht="13.5" customHeight="1">
      <c r="C59" s="56"/>
      <c r="D59" s="548">
        <f>IF(ISNA(VLOOKUP(A15,入力シート!$B$111:$AG$120,3,FALSE)),"",VLOOKUP(A15,入力シート!$B$111:$AG$120,3,FALSE))</f>
        <v>0</v>
      </c>
      <c r="E59" s="548"/>
      <c r="F59" s="548"/>
      <c r="G59" s="548"/>
      <c r="H59" s="548"/>
      <c r="I59" s="548"/>
      <c r="J59" s="548"/>
      <c r="K59" s="548"/>
      <c r="L59" s="549"/>
      <c r="M59" s="519" t="str">
        <f>IF(VLOOKUP(A15,入力シート!$B$111:$AG$120,20,FALSE)="","",VLOOKUP(A15,入力シート!$B$111:$AG$120,20,FALSE))</f>
        <v/>
      </c>
      <c r="N59" s="520"/>
      <c r="O59" s="520"/>
      <c r="P59" s="521"/>
      <c r="Q59" s="550">
        <f>IF(ISNA(VLOOKUP(A15,入力シート!$B$111:$AG$120,25,FALSE)),"",VLOOKUP(A15,入力シート!$B$111:$AG$120,20,FALSE))</f>
        <v>0</v>
      </c>
      <c r="R59" s="551"/>
      <c r="S59" s="551"/>
      <c r="T59" s="551"/>
      <c r="U59" s="58" t="str">
        <f t="shared" ref="U59:U60" si="17">IF(V59="","","×")</f>
        <v/>
      </c>
      <c r="V59" s="532" t="str">
        <f t="shared" si="15"/>
        <v/>
      </c>
      <c r="W59" s="533"/>
      <c r="X59" s="519" t="str">
        <f>IF(U59="","",IF(($M$87-(SUM(入力シート!$AS$141:$AV$150,入力シート!$AS$155:$AV$164)))&gt;(入力シート!$T$12/入力シート!$BC$15),入力シート!$T$12*(入力シート!U117/($M$87-(SUM(入力シート!$AS$141:$AV$150,入力シート!$AS$155:$AV$164)))),入力シート!U117*入力シート!$BC$15))</f>
        <v/>
      </c>
      <c r="Y59" s="520"/>
      <c r="Z59" s="520"/>
      <c r="AA59" s="521"/>
      <c r="AB59" s="519" t="str">
        <f t="shared" si="16"/>
        <v/>
      </c>
      <c r="AC59" s="520"/>
      <c r="AD59" s="520"/>
      <c r="AE59" s="521"/>
      <c r="AF59" s="675"/>
      <c r="AG59" s="676"/>
      <c r="AH59" s="676"/>
      <c r="AI59" s="677"/>
      <c r="AJ59" s="659"/>
      <c r="AK59" s="660"/>
      <c r="AL59" s="552" t="str">
        <f>IF(M59="","",(VLOOKUP(A15,入力シート!$B$111:$AG$120,12,0)))</f>
        <v/>
      </c>
      <c r="AM59" s="552"/>
      <c r="AN59" s="552"/>
      <c r="AO59" s="552"/>
      <c r="AP59" s="552"/>
      <c r="AQ59" s="552"/>
      <c r="AR59" s="552"/>
      <c r="AS59" s="552"/>
      <c r="AT59" s="552"/>
      <c r="AU59" s="552"/>
      <c r="AV59" s="552"/>
      <c r="AW59" s="552"/>
      <c r="AX59" s="552"/>
      <c r="AY59" s="552"/>
      <c r="AZ59" s="552"/>
      <c r="BA59" s="553"/>
    </row>
    <row r="60" spans="1:53" s="55" customFormat="1" ht="13.5" customHeight="1">
      <c r="C60" s="56"/>
      <c r="D60" s="548">
        <f>IF(ISNA(VLOOKUP(A16,入力シート!$B$111:$AG$120,3,FALSE)),"",VLOOKUP(A16,入力シート!$B$111:$AG$120,3,FALSE))</f>
        <v>0</v>
      </c>
      <c r="E60" s="548"/>
      <c r="F60" s="548"/>
      <c r="G60" s="548"/>
      <c r="H60" s="548"/>
      <c r="I60" s="548"/>
      <c r="J60" s="548"/>
      <c r="K60" s="548"/>
      <c r="L60" s="549"/>
      <c r="M60" s="519" t="str">
        <f>IF(VLOOKUP(A16,入力シート!$B$111:$AG$120,20,FALSE)="","",VLOOKUP(A16,入力シート!$B$111:$AG$120,20,FALSE))</f>
        <v/>
      </c>
      <c r="N60" s="520"/>
      <c r="O60" s="520"/>
      <c r="P60" s="521"/>
      <c r="Q60" s="550">
        <f>IF(ISNA(VLOOKUP(A16,入力シート!$B$111:$AG$120,25,FALSE)),"",VLOOKUP(A16,入力シート!$B$111:$AG$120,20,FALSE))</f>
        <v>0</v>
      </c>
      <c r="R60" s="551"/>
      <c r="S60" s="551"/>
      <c r="T60" s="551"/>
      <c r="U60" s="58" t="str">
        <f t="shared" si="17"/>
        <v/>
      </c>
      <c r="V60" s="532" t="str">
        <f t="shared" si="15"/>
        <v/>
      </c>
      <c r="W60" s="533"/>
      <c r="X60" s="519" t="str">
        <f>IF(U60="","",IF(($M$87-(SUM(入力シート!$AS$141:$AV$150,入力シート!$AS$155:$AV$164)))&gt;(入力シート!$T$12/入力シート!$BC$15),入力シート!$T$12*(入力シート!U118/($M$87-(SUM(入力シート!$AS$141:$AV$150,入力シート!$AS$155:$AV$164)))),入力シート!U118*入力シート!$BC$15))</f>
        <v/>
      </c>
      <c r="Y60" s="520"/>
      <c r="Z60" s="520"/>
      <c r="AA60" s="521"/>
      <c r="AB60" s="519" t="str">
        <f t="shared" si="16"/>
        <v/>
      </c>
      <c r="AC60" s="520"/>
      <c r="AD60" s="520"/>
      <c r="AE60" s="521"/>
      <c r="AF60" s="675"/>
      <c r="AG60" s="676"/>
      <c r="AH60" s="676"/>
      <c r="AI60" s="677"/>
      <c r="AJ60" s="659"/>
      <c r="AK60" s="660"/>
      <c r="AL60" s="552" t="str">
        <f>IF(M60="","",(VLOOKUP(A16,入力シート!$B$111:$AG$120,12,0)))</f>
        <v/>
      </c>
      <c r="AM60" s="552"/>
      <c r="AN60" s="552"/>
      <c r="AO60" s="552"/>
      <c r="AP60" s="552"/>
      <c r="AQ60" s="552"/>
      <c r="AR60" s="552"/>
      <c r="AS60" s="552"/>
      <c r="AT60" s="552"/>
      <c r="AU60" s="552"/>
      <c r="AV60" s="552"/>
      <c r="AW60" s="552"/>
      <c r="AX60" s="552"/>
      <c r="AY60" s="552"/>
      <c r="AZ60" s="552"/>
      <c r="BA60" s="553"/>
    </row>
    <row r="61" spans="1:53" s="55" customFormat="1" ht="13.5" customHeight="1">
      <c r="C61" s="56"/>
      <c r="D61" s="548">
        <f>IF(ISNA(VLOOKUP(A17,入力シート!$B$111:$AG$120,3,FALSE)),"",VLOOKUP(A17,入力シート!$B$111:$AG$120,3,FALSE))</f>
        <v>0</v>
      </c>
      <c r="E61" s="548"/>
      <c r="F61" s="548"/>
      <c r="G61" s="548"/>
      <c r="H61" s="548"/>
      <c r="I61" s="548"/>
      <c r="J61" s="548"/>
      <c r="K61" s="548"/>
      <c r="L61" s="549"/>
      <c r="M61" s="519" t="str">
        <f>IF(VLOOKUP(A17,入力シート!$B$111:$AG$120,20,FALSE)="","",VLOOKUP(A17,入力シート!$B$111:$AG$120,20,FALSE))</f>
        <v/>
      </c>
      <c r="N61" s="520"/>
      <c r="O61" s="520"/>
      <c r="P61" s="521"/>
      <c r="Q61" s="550">
        <f>IF(ISNA(VLOOKUP(A17,入力シート!$B$111:$AG$120,25,FALSE)),"",VLOOKUP(A17,入力シート!$B$111:$AG$120,20,FALSE))</f>
        <v>0</v>
      </c>
      <c r="R61" s="551"/>
      <c r="S61" s="551"/>
      <c r="T61" s="551"/>
      <c r="U61" s="58" t="str">
        <f>IF(V61="","","×")</f>
        <v/>
      </c>
      <c r="V61" s="532" t="str">
        <f t="shared" si="15"/>
        <v/>
      </c>
      <c r="W61" s="533"/>
      <c r="X61" s="519" t="str">
        <f>IF(U61="","",IF(($M$87-(SUM(入力シート!$AS$141:$AV$150,入力シート!$AS$155:$AV$164)))&gt;(入力シート!$T$12/入力シート!$BC$15),入力シート!$T$12*(入力シート!U119/($M$87-(SUM(入力シート!$AS$141:$AV$150,入力シート!$AS$155:$AV$164)))),入力シート!U119*入力シート!$BC$15))</f>
        <v/>
      </c>
      <c r="Y61" s="520"/>
      <c r="Z61" s="520"/>
      <c r="AA61" s="521"/>
      <c r="AB61" s="519" t="str">
        <f t="shared" si="16"/>
        <v/>
      </c>
      <c r="AC61" s="520"/>
      <c r="AD61" s="520"/>
      <c r="AE61" s="521"/>
      <c r="AF61" s="675"/>
      <c r="AG61" s="676"/>
      <c r="AH61" s="676"/>
      <c r="AI61" s="677"/>
      <c r="AJ61" s="659"/>
      <c r="AK61" s="660"/>
      <c r="AL61" s="552" t="str">
        <f>IF(M61="","",(VLOOKUP(A17,入力シート!$B$111:$AG$120,12,0)))</f>
        <v/>
      </c>
      <c r="AM61" s="552"/>
      <c r="AN61" s="552"/>
      <c r="AO61" s="552"/>
      <c r="AP61" s="552"/>
      <c r="AQ61" s="552"/>
      <c r="AR61" s="552"/>
      <c r="AS61" s="552"/>
      <c r="AT61" s="552"/>
      <c r="AU61" s="552"/>
      <c r="AV61" s="552"/>
      <c r="AW61" s="552"/>
      <c r="AX61" s="552"/>
      <c r="AY61" s="552"/>
      <c r="AZ61" s="552"/>
      <c r="BA61" s="553"/>
    </row>
    <row r="62" spans="1:53" s="55" customFormat="1" ht="13.5" customHeight="1">
      <c r="C62" s="56"/>
      <c r="D62" s="548">
        <f>IF(ISNA(VLOOKUP(A18,入力シート!$B$111:$AG$120,3,FALSE)),"",VLOOKUP(A18,入力シート!$B$111:$AG$120,3,FALSE))</f>
        <v>0</v>
      </c>
      <c r="E62" s="548"/>
      <c r="F62" s="548"/>
      <c r="G62" s="548"/>
      <c r="H62" s="548"/>
      <c r="I62" s="548"/>
      <c r="J62" s="548"/>
      <c r="K62" s="548"/>
      <c r="L62" s="549"/>
      <c r="M62" s="519" t="str">
        <f>IF(VLOOKUP(A18,入力シート!$B$111:$AG$120,20,FALSE)="","",VLOOKUP(A18,入力シート!$B$111:$AG$120,20,FALSE))</f>
        <v/>
      </c>
      <c r="N62" s="520"/>
      <c r="O62" s="520"/>
      <c r="P62" s="521"/>
      <c r="Q62" s="550">
        <f>IF(ISNA(VLOOKUP(A18,入力シート!$B$111:$AG$120,25,FALSE)),"",VLOOKUP(A18,入力シート!$B$111:$AG$120,20,FALSE))</f>
        <v>0</v>
      </c>
      <c r="R62" s="551"/>
      <c r="S62" s="551"/>
      <c r="T62" s="551"/>
      <c r="U62" s="58" t="str">
        <f t="shared" ref="U62" si="18">IF(V62="","","×")</f>
        <v/>
      </c>
      <c r="V62" s="532" t="str">
        <f t="shared" si="5"/>
        <v/>
      </c>
      <c r="W62" s="533"/>
      <c r="X62" s="519" t="str">
        <f>IF(U62="","",IF(($M$87-(SUM(入力シート!$AS$141:$AV$150,入力シート!$AS$155:$AV$164)))&gt;(入力シート!$T$12/入力シート!$BC$15),入力シート!$T$12*(入力シート!U120/($M$87-(SUM(入力シート!$AS$141:$AV$150,入力シート!$AS$155:$AV$164)))),入力シート!U120*入力シート!$BC$15))</f>
        <v/>
      </c>
      <c r="Y62" s="520"/>
      <c r="Z62" s="520"/>
      <c r="AA62" s="521"/>
      <c r="AB62" s="519" t="str">
        <f t="shared" si="16"/>
        <v/>
      </c>
      <c r="AC62" s="520"/>
      <c r="AD62" s="520"/>
      <c r="AE62" s="521"/>
      <c r="AF62" s="675"/>
      <c r="AG62" s="676"/>
      <c r="AH62" s="676"/>
      <c r="AI62" s="677"/>
      <c r="AJ62" s="661"/>
      <c r="AK62" s="662"/>
      <c r="AL62" s="552" t="str">
        <f>IF(M62="","",(VLOOKUP(A18,入力シート!$B$111:$AG$120,12,0)))</f>
        <v/>
      </c>
      <c r="AM62" s="552"/>
      <c r="AN62" s="552"/>
      <c r="AO62" s="552"/>
      <c r="AP62" s="552"/>
      <c r="AQ62" s="552"/>
      <c r="AR62" s="552"/>
      <c r="AS62" s="552"/>
      <c r="AT62" s="552"/>
      <c r="AU62" s="552"/>
      <c r="AV62" s="552"/>
      <c r="AW62" s="552"/>
      <c r="AX62" s="552"/>
      <c r="AY62" s="552"/>
      <c r="AZ62" s="552"/>
      <c r="BA62" s="553"/>
    </row>
    <row r="63" spans="1:53" s="55" customFormat="1" ht="13.5" customHeight="1">
      <c r="C63" s="584" t="s">
        <v>287</v>
      </c>
      <c r="D63" s="540"/>
      <c r="E63" s="540"/>
      <c r="F63" s="540"/>
      <c r="G63" s="540"/>
      <c r="H63" s="540"/>
      <c r="I63" s="540"/>
      <c r="J63" s="540"/>
      <c r="K63" s="540"/>
      <c r="L63" s="541"/>
      <c r="M63" s="519"/>
      <c r="N63" s="520"/>
      <c r="O63" s="520"/>
      <c r="P63" s="521"/>
      <c r="Q63" s="558"/>
      <c r="R63" s="559"/>
      <c r="S63" s="559"/>
      <c r="T63" s="559"/>
      <c r="U63" s="58"/>
      <c r="V63" s="532"/>
      <c r="W63" s="533"/>
      <c r="X63" s="519"/>
      <c r="Y63" s="520"/>
      <c r="Z63" s="520"/>
      <c r="AA63" s="521"/>
      <c r="AB63" s="519"/>
      <c r="AC63" s="520"/>
      <c r="AD63" s="520"/>
      <c r="AE63" s="521"/>
      <c r="AF63" s="675"/>
      <c r="AG63" s="676"/>
      <c r="AH63" s="676"/>
      <c r="AI63" s="677"/>
      <c r="AJ63" s="555"/>
      <c r="AK63" s="555"/>
      <c r="AL63" s="555"/>
      <c r="AM63" s="555"/>
      <c r="AN63" s="532"/>
      <c r="AO63" s="532"/>
      <c r="AP63" s="532"/>
      <c r="AQ63" s="532"/>
      <c r="AR63" s="532"/>
      <c r="AS63" s="532"/>
      <c r="AT63" s="532"/>
      <c r="AU63" s="532"/>
      <c r="AV63" s="532"/>
      <c r="AW63" s="532"/>
      <c r="AX63" s="540"/>
      <c r="AY63" s="540"/>
      <c r="AZ63" s="540"/>
      <c r="BA63" s="557"/>
    </row>
    <row r="64" spans="1:53" s="55" customFormat="1" ht="13.5" customHeight="1">
      <c r="C64" s="56"/>
      <c r="D64" s="540" t="s">
        <v>288</v>
      </c>
      <c r="E64" s="540"/>
      <c r="F64" s="540"/>
      <c r="G64" s="540"/>
      <c r="H64" s="540"/>
      <c r="I64" s="540"/>
      <c r="J64" s="540"/>
      <c r="K64" s="540"/>
      <c r="L64" s="541"/>
      <c r="M64" s="519"/>
      <c r="N64" s="520"/>
      <c r="O64" s="520"/>
      <c r="P64" s="521"/>
      <c r="Q64" s="558"/>
      <c r="R64" s="559"/>
      <c r="S64" s="559"/>
      <c r="T64" s="559"/>
      <c r="U64" s="559"/>
      <c r="V64" s="559"/>
      <c r="W64" s="644"/>
      <c r="X64" s="519"/>
      <c r="Y64" s="520"/>
      <c r="Z64" s="520"/>
      <c r="AA64" s="521"/>
      <c r="AB64" s="519"/>
      <c r="AC64" s="520"/>
      <c r="AD64" s="520"/>
      <c r="AE64" s="521"/>
      <c r="AF64" s="675"/>
      <c r="AG64" s="676"/>
      <c r="AH64" s="676"/>
      <c r="AI64" s="677"/>
      <c r="AJ64" s="555"/>
      <c r="AK64" s="555"/>
      <c r="AL64" s="555"/>
      <c r="AM64" s="555"/>
      <c r="AN64" s="532"/>
      <c r="AO64" s="532"/>
      <c r="AP64" s="532"/>
      <c r="AQ64" s="532"/>
      <c r="AR64" s="532"/>
      <c r="AS64" s="532"/>
      <c r="AT64" s="532"/>
      <c r="AU64" s="532"/>
      <c r="AV64" s="532"/>
      <c r="AW64" s="532"/>
      <c r="AX64" s="540"/>
      <c r="AY64" s="540"/>
      <c r="AZ64" s="540"/>
      <c r="BA64" s="557"/>
    </row>
    <row r="65" spans="3:54" s="55" customFormat="1" ht="13.5" customHeight="1">
      <c r="C65" s="56"/>
      <c r="D65" s="539" t="str">
        <f>"　　　"&amp;(入力シート!U141) &amp;"  "&amp; (入力シート!Y141)</f>
        <v xml:space="preserve">　　　  </v>
      </c>
      <c r="E65" s="540"/>
      <c r="F65" s="540"/>
      <c r="G65" s="540"/>
      <c r="H65" s="540"/>
      <c r="I65" s="540"/>
      <c r="J65" s="540"/>
      <c r="K65" s="540"/>
      <c r="L65" s="541"/>
      <c r="M65" s="519" t="str">
        <f>IF(ISNA(VLOOKUP(A9,入力シート!$B$141:$AR$150,36,FALSE)),"",VLOOKUP(A9,入力シート!$B$141:$AR$150,36,FALSE))</f>
        <v/>
      </c>
      <c r="N65" s="520"/>
      <c r="O65" s="520"/>
      <c r="P65" s="521"/>
      <c r="Q65" s="531" t="str">
        <f>IF($M65="","","備考欄・別添報告書参照")</f>
        <v/>
      </c>
      <c r="R65" s="532"/>
      <c r="S65" s="532"/>
      <c r="T65" s="532"/>
      <c r="U65" s="532"/>
      <c r="V65" s="532"/>
      <c r="W65" s="533"/>
      <c r="X65" s="519" t="str">
        <f>IF(M65="","",IF(($M$87-(SUM(入力シート!$AS$141:$AV$150,入力シート!$AS$155:$AV$164)))&gt;(入力シート!$T$12/入力シート!$BC$15),入力シート!$T$12*(入力シート!AO141/($M$87-(SUM(入力シート!$AS$141:$AV$150,入力シート!$AS$155:$AV$164)))),入力シート!AO141*入力シート!$BC$15))</f>
        <v/>
      </c>
      <c r="Y65" s="520"/>
      <c r="Z65" s="520"/>
      <c r="AA65" s="521"/>
      <c r="AB65" s="519" t="str">
        <f>IFERROR(M65-X65,"")</f>
        <v/>
      </c>
      <c r="AC65" s="520"/>
      <c r="AD65" s="520"/>
      <c r="AE65" s="521"/>
      <c r="AF65" s="675"/>
      <c r="AG65" s="676"/>
      <c r="AH65" s="676"/>
      <c r="AI65" s="677"/>
      <c r="AJ65" s="537" t="s">
        <v>289</v>
      </c>
      <c r="AK65" s="536">
        <f>VLOOKUP(A9,入力シート!$B$141:$BD$150,48,0)</f>
        <v>0</v>
      </c>
      <c r="AL65" s="536"/>
      <c r="AM65" s="536"/>
      <c r="AN65" s="536"/>
      <c r="AO65" s="536"/>
      <c r="AP65" s="536"/>
      <c r="AQ65" s="536"/>
      <c r="AR65" s="556" t="s">
        <v>290</v>
      </c>
      <c r="AS65" s="538">
        <f>VLOOKUP(A9,入力シート!$B$141:$AJ$150,28,0)</f>
        <v>0</v>
      </c>
      <c r="AT65" s="538"/>
      <c r="AU65" s="538"/>
      <c r="AV65" s="538"/>
      <c r="AW65" s="535" t="s">
        <v>291</v>
      </c>
      <c r="AX65" s="522">
        <f>VLOOKUP(A9,入力シート!$B$141:$AJ$150,32,0)</f>
        <v>0</v>
      </c>
      <c r="AY65" s="522"/>
      <c r="AZ65" s="522"/>
      <c r="BA65" s="554"/>
      <c r="BB65" s="64"/>
    </row>
    <row r="66" spans="3:54" s="55" customFormat="1" ht="13.5" customHeight="1">
      <c r="C66" s="56"/>
      <c r="D66" s="539" t="str">
        <f>"　　　"&amp;(入力シート!U142) &amp;"  "&amp; (入力シート!Y142)</f>
        <v xml:space="preserve">　　　  </v>
      </c>
      <c r="E66" s="540"/>
      <c r="F66" s="540"/>
      <c r="G66" s="540"/>
      <c r="H66" s="540"/>
      <c r="I66" s="540"/>
      <c r="J66" s="540"/>
      <c r="K66" s="540"/>
      <c r="L66" s="541"/>
      <c r="M66" s="519" t="str">
        <f>IF(ISNA(VLOOKUP(A10,入力シート!$B$141:$AR$150,36,FALSE)),"",VLOOKUP(A10,入力シート!$B$141:$AR$150,36,FALSE))</f>
        <v/>
      </c>
      <c r="N66" s="520"/>
      <c r="O66" s="520"/>
      <c r="P66" s="521"/>
      <c r="Q66" s="531" t="str">
        <f t="shared" ref="Q66:Q74" si="19">IF($M66="","","備考欄・別添報告書参照")</f>
        <v/>
      </c>
      <c r="R66" s="532"/>
      <c r="S66" s="532"/>
      <c r="T66" s="532"/>
      <c r="U66" s="532"/>
      <c r="V66" s="532"/>
      <c r="W66" s="533"/>
      <c r="X66" s="519" t="str">
        <f>IF(M66="","",IF(($M$87-(SUM(入力シート!$AS$141:$AV$150,入力シート!$AS$155:$AV$164)))&gt;(入力シート!$T$12/入力シート!$BC$15),入力シート!$T$12*(入力シート!AO142/($M$87-(SUM(入力シート!$AS$141:$AV$150,入力シート!$AS$155:$AV$164)))),入力シート!AO142*入力シート!$BC$15))</f>
        <v/>
      </c>
      <c r="Y66" s="520"/>
      <c r="Z66" s="520"/>
      <c r="AA66" s="521"/>
      <c r="AB66" s="519" t="str">
        <f t="shared" ref="AB66:AB70" si="20">IFERROR(M66-X66,"")</f>
        <v/>
      </c>
      <c r="AC66" s="520"/>
      <c r="AD66" s="520"/>
      <c r="AE66" s="521"/>
      <c r="AF66" s="675"/>
      <c r="AG66" s="676"/>
      <c r="AH66" s="676"/>
      <c r="AI66" s="677"/>
      <c r="AJ66" s="537"/>
      <c r="AK66" s="536">
        <f>VLOOKUP(A10,入力シート!$B$141:$BD$150,48,0)</f>
        <v>0</v>
      </c>
      <c r="AL66" s="536"/>
      <c r="AM66" s="536"/>
      <c r="AN66" s="536"/>
      <c r="AO66" s="536"/>
      <c r="AP66" s="536"/>
      <c r="AQ66" s="536"/>
      <c r="AR66" s="556"/>
      <c r="AS66" s="538">
        <f>VLOOKUP(A10,入力シート!$B$141:$AJ$150,28,0)</f>
        <v>0</v>
      </c>
      <c r="AT66" s="538"/>
      <c r="AU66" s="538"/>
      <c r="AV66" s="538"/>
      <c r="AW66" s="535"/>
      <c r="AX66" s="522">
        <f>VLOOKUP(A10,入力シート!$B$141:$AJ$150,32,0)</f>
        <v>0</v>
      </c>
      <c r="AY66" s="522"/>
      <c r="AZ66" s="522"/>
      <c r="BA66" s="554"/>
      <c r="BB66" s="64"/>
    </row>
    <row r="67" spans="3:54" s="55" customFormat="1" ht="13.5" customHeight="1">
      <c r="C67" s="56"/>
      <c r="D67" s="539" t="str">
        <f>"　　　"&amp;(入力シート!U143) &amp;"  "&amp; (入力シート!Y143)</f>
        <v xml:space="preserve">　　　  </v>
      </c>
      <c r="E67" s="540"/>
      <c r="F67" s="540"/>
      <c r="G67" s="540"/>
      <c r="H67" s="540"/>
      <c r="I67" s="540"/>
      <c r="J67" s="540"/>
      <c r="K67" s="540"/>
      <c r="L67" s="541"/>
      <c r="M67" s="519" t="str">
        <f>IF(ISNA(VLOOKUP(A11,入力シート!$B$141:$AR$150,36,FALSE)),"",VLOOKUP(A11,入力シート!$B$141:$AR$150,36,FALSE))</f>
        <v/>
      </c>
      <c r="N67" s="520"/>
      <c r="O67" s="520"/>
      <c r="P67" s="521"/>
      <c r="Q67" s="531" t="str">
        <f t="shared" si="19"/>
        <v/>
      </c>
      <c r="R67" s="532"/>
      <c r="S67" s="532"/>
      <c r="T67" s="532"/>
      <c r="U67" s="532"/>
      <c r="V67" s="532"/>
      <c r="W67" s="533"/>
      <c r="X67" s="519" t="str">
        <f>IF(M67="","",IF(($M$87-(SUM(入力シート!$AS$141:$AV$150,入力シート!$AS$155:$AV$164)))&gt;(入力シート!$T$12/入力シート!$BC$15),入力シート!$T$12*(入力シート!AO143/($M$87-(SUM(入力シート!$AS$141:$AV$150,入力シート!$AS$155:$AV$164)))),入力シート!AO143*入力シート!$BC$15))</f>
        <v/>
      </c>
      <c r="Y67" s="520"/>
      <c r="Z67" s="520"/>
      <c r="AA67" s="521"/>
      <c r="AB67" s="519" t="str">
        <f t="shared" si="20"/>
        <v/>
      </c>
      <c r="AC67" s="520"/>
      <c r="AD67" s="520"/>
      <c r="AE67" s="521"/>
      <c r="AF67" s="675"/>
      <c r="AG67" s="676"/>
      <c r="AH67" s="676"/>
      <c r="AI67" s="677"/>
      <c r="AJ67" s="537"/>
      <c r="AK67" s="536">
        <f>VLOOKUP(A11,入力シート!$B$141:$BD$150,48,0)</f>
        <v>0</v>
      </c>
      <c r="AL67" s="536"/>
      <c r="AM67" s="536"/>
      <c r="AN67" s="536"/>
      <c r="AO67" s="536"/>
      <c r="AP67" s="536"/>
      <c r="AQ67" s="536"/>
      <c r="AR67" s="556"/>
      <c r="AS67" s="538">
        <f>VLOOKUP(A11,入力シート!$B$141:$AJ$150,28,0)</f>
        <v>0</v>
      </c>
      <c r="AT67" s="538"/>
      <c r="AU67" s="538"/>
      <c r="AV67" s="538"/>
      <c r="AW67" s="535"/>
      <c r="AX67" s="522">
        <f>VLOOKUP(A11,入力シート!$B$141:$AJ$150,32,0)</f>
        <v>0</v>
      </c>
      <c r="AY67" s="522"/>
      <c r="AZ67" s="522"/>
      <c r="BA67" s="554"/>
      <c r="BB67" s="64"/>
    </row>
    <row r="68" spans="3:54" s="55" customFormat="1" ht="13.5" customHeight="1">
      <c r="C68" s="56"/>
      <c r="D68" s="539" t="str">
        <f>"　　　"&amp;(入力シート!U144) &amp;"  "&amp; (入力シート!Y144)</f>
        <v xml:space="preserve">　　　  </v>
      </c>
      <c r="E68" s="540"/>
      <c r="F68" s="540"/>
      <c r="G68" s="540"/>
      <c r="H68" s="540"/>
      <c r="I68" s="540"/>
      <c r="J68" s="540"/>
      <c r="K68" s="540"/>
      <c r="L68" s="541"/>
      <c r="M68" s="519" t="str">
        <f>IF(ISNA(VLOOKUP(A12,入力シート!$B$141:$AR$150,36,FALSE)),"",VLOOKUP(A12,入力シート!$B$141:$AR$150,36,FALSE))</f>
        <v/>
      </c>
      <c r="N68" s="520"/>
      <c r="O68" s="520"/>
      <c r="P68" s="521"/>
      <c r="Q68" s="531" t="str">
        <f t="shared" si="19"/>
        <v/>
      </c>
      <c r="R68" s="532"/>
      <c r="S68" s="532"/>
      <c r="T68" s="532"/>
      <c r="U68" s="532"/>
      <c r="V68" s="532"/>
      <c r="W68" s="533"/>
      <c r="X68" s="519" t="str">
        <f>IF(M68="","",IF(($M$87-(SUM(入力シート!$AS$141:$AV$150,入力シート!$AS$155:$AV$164)))&gt;(入力シート!$T$12/入力シート!$BC$15),入力シート!$T$12*(入力シート!AO144/($M$87-(SUM(入力シート!$AS$141:$AV$150,入力シート!$AS$155:$AV$164)))),入力シート!AO144*入力シート!$BC$15))</f>
        <v/>
      </c>
      <c r="Y68" s="520"/>
      <c r="Z68" s="520"/>
      <c r="AA68" s="521"/>
      <c r="AB68" s="519" t="str">
        <f t="shared" si="20"/>
        <v/>
      </c>
      <c r="AC68" s="520"/>
      <c r="AD68" s="520"/>
      <c r="AE68" s="521"/>
      <c r="AF68" s="675"/>
      <c r="AG68" s="676"/>
      <c r="AH68" s="676"/>
      <c r="AI68" s="677"/>
      <c r="AJ68" s="537"/>
      <c r="AK68" s="536">
        <f>VLOOKUP(A12,入力シート!$B$141:$BD$150,48,0)</f>
        <v>0</v>
      </c>
      <c r="AL68" s="536"/>
      <c r="AM68" s="536"/>
      <c r="AN68" s="536"/>
      <c r="AO68" s="536"/>
      <c r="AP68" s="536"/>
      <c r="AQ68" s="536"/>
      <c r="AR68" s="556"/>
      <c r="AS68" s="538">
        <f>VLOOKUP(A12,入力シート!$B$141:$AJ$150,28,0)</f>
        <v>0</v>
      </c>
      <c r="AT68" s="538"/>
      <c r="AU68" s="538"/>
      <c r="AV68" s="538"/>
      <c r="AW68" s="535"/>
      <c r="AX68" s="522">
        <f>VLOOKUP(A12,入力シート!$B$141:$AJ$150,32,0)</f>
        <v>0</v>
      </c>
      <c r="AY68" s="522"/>
      <c r="AZ68" s="522"/>
      <c r="BA68" s="554"/>
      <c r="BB68" s="64"/>
    </row>
    <row r="69" spans="3:54" s="55" customFormat="1" ht="13.5" customHeight="1">
      <c r="C69" s="56"/>
      <c r="D69" s="539" t="str">
        <f>"　　　"&amp;(入力シート!U145) &amp;"  "&amp; (入力シート!Y145)</f>
        <v xml:space="preserve">　　　  </v>
      </c>
      <c r="E69" s="540"/>
      <c r="F69" s="540"/>
      <c r="G69" s="540"/>
      <c r="H69" s="540"/>
      <c r="I69" s="540"/>
      <c r="J69" s="540"/>
      <c r="K69" s="540"/>
      <c r="L69" s="541"/>
      <c r="M69" s="519" t="str">
        <f>IF(ISNA(VLOOKUP(A13,入力シート!$B$141:$AR$150,36,FALSE)),"",VLOOKUP(A13,入力シート!$B$141:$AR$150,36,FALSE))</f>
        <v/>
      </c>
      <c r="N69" s="520"/>
      <c r="O69" s="520"/>
      <c r="P69" s="521"/>
      <c r="Q69" s="531" t="str">
        <f t="shared" si="19"/>
        <v/>
      </c>
      <c r="R69" s="532"/>
      <c r="S69" s="532"/>
      <c r="T69" s="532"/>
      <c r="U69" s="532"/>
      <c r="V69" s="532"/>
      <c r="W69" s="533"/>
      <c r="X69" s="519" t="str">
        <f>IF(M69="","",IF(($M$87-(SUM(入力シート!$AS$141:$AV$150,入力シート!$AS$155:$AV$164)))&gt;(入力シート!$T$12/入力シート!$BC$15),入力シート!$T$12*(入力シート!AO145/($M$87-(SUM(入力シート!$AS$141:$AV$150,入力シート!$AS$155:$AV$164)))),入力シート!AO145*入力シート!$BC$15))</f>
        <v/>
      </c>
      <c r="Y69" s="520"/>
      <c r="Z69" s="520"/>
      <c r="AA69" s="521"/>
      <c r="AB69" s="519" t="str">
        <f t="shared" si="20"/>
        <v/>
      </c>
      <c r="AC69" s="520"/>
      <c r="AD69" s="520"/>
      <c r="AE69" s="521"/>
      <c r="AF69" s="675"/>
      <c r="AG69" s="676"/>
      <c r="AH69" s="676"/>
      <c r="AI69" s="677"/>
      <c r="AJ69" s="537"/>
      <c r="AK69" s="536">
        <f>VLOOKUP(A13,入力シート!$B$141:$BD$150,48,0)</f>
        <v>0</v>
      </c>
      <c r="AL69" s="536"/>
      <c r="AM69" s="536"/>
      <c r="AN69" s="536"/>
      <c r="AO69" s="536"/>
      <c r="AP69" s="536"/>
      <c r="AQ69" s="536"/>
      <c r="AR69" s="556"/>
      <c r="AS69" s="538">
        <f>VLOOKUP(A13,入力シート!$B$141:$AJ$150,28,0)</f>
        <v>0</v>
      </c>
      <c r="AT69" s="538"/>
      <c r="AU69" s="538"/>
      <c r="AV69" s="538"/>
      <c r="AW69" s="535"/>
      <c r="AX69" s="522">
        <f>VLOOKUP(A13,入力シート!$B$141:$AJ$150,32,0)</f>
        <v>0</v>
      </c>
      <c r="AY69" s="522"/>
      <c r="AZ69" s="522"/>
      <c r="BA69" s="554"/>
      <c r="BB69" s="64"/>
    </row>
    <row r="70" spans="3:54" s="55" customFormat="1" ht="13.5" customHeight="1">
      <c r="C70" s="56"/>
      <c r="D70" s="539" t="str">
        <f>"　　　"&amp;(入力シート!U146) &amp;"  "&amp; (入力シート!Y146)</f>
        <v xml:space="preserve">　　　  </v>
      </c>
      <c r="E70" s="540"/>
      <c r="F70" s="540"/>
      <c r="G70" s="540"/>
      <c r="H70" s="540"/>
      <c r="I70" s="540"/>
      <c r="J70" s="540"/>
      <c r="K70" s="540"/>
      <c r="L70" s="541"/>
      <c r="M70" s="519" t="str">
        <f>IF(ISNA(VLOOKUP(A14,入力シート!$B$141:$AR$150,36,FALSE)),"",VLOOKUP(A14,入力シート!$B$141:$AR$150,36,FALSE))</f>
        <v/>
      </c>
      <c r="N70" s="520"/>
      <c r="O70" s="520"/>
      <c r="P70" s="521"/>
      <c r="Q70" s="531" t="str">
        <f t="shared" si="19"/>
        <v/>
      </c>
      <c r="R70" s="532"/>
      <c r="S70" s="532"/>
      <c r="T70" s="532"/>
      <c r="U70" s="532"/>
      <c r="V70" s="532"/>
      <c r="W70" s="533"/>
      <c r="X70" s="519" t="str">
        <f>IF(M70="","",IF(($M$87-(SUM(入力シート!$AS$141:$AV$150,入力シート!$AS$155:$AV$164)))&gt;(入力シート!$T$12/入力シート!$BC$15),入力シート!$T$12*(入力シート!AO146/($M$87-(SUM(入力シート!$AS$141:$AV$150,入力シート!$AS$155:$AV$164)))),入力シート!AO146*入力シート!$BC$15))</f>
        <v/>
      </c>
      <c r="Y70" s="520"/>
      <c r="Z70" s="520"/>
      <c r="AA70" s="521"/>
      <c r="AB70" s="519" t="str">
        <f t="shared" si="20"/>
        <v/>
      </c>
      <c r="AC70" s="520"/>
      <c r="AD70" s="520"/>
      <c r="AE70" s="521"/>
      <c r="AF70" s="675"/>
      <c r="AG70" s="676"/>
      <c r="AH70" s="676"/>
      <c r="AI70" s="677"/>
      <c r="AJ70" s="537"/>
      <c r="AK70" s="536">
        <f>VLOOKUP(A14,入力シート!$B$141:$BD$150,48,0)</f>
        <v>0</v>
      </c>
      <c r="AL70" s="536"/>
      <c r="AM70" s="536"/>
      <c r="AN70" s="536"/>
      <c r="AO70" s="536"/>
      <c r="AP70" s="536"/>
      <c r="AQ70" s="536"/>
      <c r="AR70" s="556"/>
      <c r="AS70" s="538">
        <f>VLOOKUP(A14,入力シート!$B$141:$AJ$150,28,0)</f>
        <v>0</v>
      </c>
      <c r="AT70" s="538"/>
      <c r="AU70" s="538"/>
      <c r="AV70" s="538"/>
      <c r="AW70" s="535"/>
      <c r="AX70" s="522">
        <f>VLOOKUP(A14,入力シート!$B$141:$AJ$150,32,0)</f>
        <v>0</v>
      </c>
      <c r="AY70" s="522"/>
      <c r="AZ70" s="522"/>
      <c r="BA70" s="554"/>
      <c r="BB70" s="64"/>
    </row>
    <row r="71" spans="3:54" s="55" customFormat="1" ht="13.5" customHeight="1">
      <c r="C71" s="56"/>
      <c r="D71" s="539" t="str">
        <f>"　　　"&amp;(入力シート!U147) &amp;"  "&amp; (入力シート!Y147)</f>
        <v xml:space="preserve">　　　  </v>
      </c>
      <c r="E71" s="540"/>
      <c r="F71" s="540"/>
      <c r="G71" s="540"/>
      <c r="H71" s="540"/>
      <c r="I71" s="540"/>
      <c r="J71" s="540"/>
      <c r="K71" s="540"/>
      <c r="L71" s="541"/>
      <c r="M71" s="519" t="str">
        <f>IF(ISNA(VLOOKUP(A15,入力シート!$B$141:$AR$150,36,FALSE)),"",VLOOKUP(A15,入力シート!$B$141:$AR$150,36,FALSE))</f>
        <v/>
      </c>
      <c r="N71" s="520"/>
      <c r="O71" s="520"/>
      <c r="P71" s="521"/>
      <c r="Q71" s="531" t="str">
        <f t="shared" si="19"/>
        <v/>
      </c>
      <c r="R71" s="532"/>
      <c r="S71" s="532"/>
      <c r="T71" s="532"/>
      <c r="U71" s="532"/>
      <c r="V71" s="532"/>
      <c r="W71" s="533"/>
      <c r="X71" s="519" t="str">
        <f>IF(M71="","",IF(($M$87-(SUM(入力シート!$AS$141:$AV$150,入力シート!$AS$155:$AV$164)))&gt;(入力シート!$T$12/入力シート!$BC$15),入力シート!$T$12*(入力シート!AO147/($M$87-(SUM(入力シート!$AS$141:$AV$150,入力シート!$AS$155:$AV$164)))),入力シート!AO147*入力シート!$BC$15))</f>
        <v/>
      </c>
      <c r="Y71" s="520"/>
      <c r="Z71" s="520"/>
      <c r="AA71" s="521"/>
      <c r="AB71" s="519" t="str">
        <f t="shared" ref="AB71:AB74" si="21">IFERROR(M71-X71,"")</f>
        <v/>
      </c>
      <c r="AC71" s="520"/>
      <c r="AD71" s="520"/>
      <c r="AE71" s="521"/>
      <c r="AF71" s="675"/>
      <c r="AG71" s="676"/>
      <c r="AH71" s="676"/>
      <c r="AI71" s="677"/>
      <c r="AJ71" s="537"/>
      <c r="AK71" s="536">
        <f>VLOOKUP(A15,入力シート!$B$141:$BD$150,48,0)</f>
        <v>0</v>
      </c>
      <c r="AL71" s="536"/>
      <c r="AM71" s="536"/>
      <c r="AN71" s="536"/>
      <c r="AO71" s="536"/>
      <c r="AP71" s="536"/>
      <c r="AQ71" s="536"/>
      <c r="AR71" s="556"/>
      <c r="AS71" s="538">
        <f>VLOOKUP(A15,入力シート!$B$141:$AJ$150,28,0)</f>
        <v>0</v>
      </c>
      <c r="AT71" s="538"/>
      <c r="AU71" s="538"/>
      <c r="AV71" s="538"/>
      <c r="AW71" s="535"/>
      <c r="AX71" s="522">
        <f>VLOOKUP(A15,入力シート!$B$141:$AJ$150,32,0)</f>
        <v>0</v>
      </c>
      <c r="AY71" s="522"/>
      <c r="AZ71" s="522"/>
      <c r="BA71" s="534"/>
    </row>
    <row r="72" spans="3:54" s="55" customFormat="1" ht="13.5" customHeight="1">
      <c r="C72" s="56"/>
      <c r="D72" s="539" t="str">
        <f>"　　　"&amp;(入力シート!U148) &amp;"  "&amp; (入力シート!Y148)</f>
        <v xml:space="preserve">　　　  </v>
      </c>
      <c r="E72" s="540"/>
      <c r="F72" s="540"/>
      <c r="G72" s="540"/>
      <c r="H72" s="540"/>
      <c r="I72" s="540"/>
      <c r="J72" s="540"/>
      <c r="K72" s="540"/>
      <c r="L72" s="541"/>
      <c r="M72" s="519" t="str">
        <f>IF(ISNA(VLOOKUP(A16,入力シート!$B$141:$AR$150,36,FALSE)),"",VLOOKUP(A16,入力シート!$B$141:$AR$150,36,FALSE))</f>
        <v/>
      </c>
      <c r="N72" s="520"/>
      <c r="O72" s="520"/>
      <c r="P72" s="521"/>
      <c r="Q72" s="531" t="str">
        <f t="shared" si="19"/>
        <v/>
      </c>
      <c r="R72" s="532"/>
      <c r="S72" s="532"/>
      <c r="T72" s="532"/>
      <c r="U72" s="532"/>
      <c r="V72" s="532"/>
      <c r="W72" s="533"/>
      <c r="X72" s="519" t="str">
        <f>IF(M72="","",IF(($M$87-(SUM(入力シート!$AS$141:$AV$150,入力シート!$AS$155:$AV$164)))&gt;(入力シート!$T$12/入力シート!$BC$15),入力シート!$T$12*(入力シート!AO148/($M$87-(SUM(入力シート!$AS$141:$AV$150,入力シート!$AS$155:$AV$164)))),入力シート!AO148*入力シート!$BC$15))</f>
        <v/>
      </c>
      <c r="Y72" s="520"/>
      <c r="Z72" s="520"/>
      <c r="AA72" s="521"/>
      <c r="AB72" s="519" t="str">
        <f t="shared" si="21"/>
        <v/>
      </c>
      <c r="AC72" s="520"/>
      <c r="AD72" s="520"/>
      <c r="AE72" s="521"/>
      <c r="AF72" s="675"/>
      <c r="AG72" s="676"/>
      <c r="AH72" s="676"/>
      <c r="AI72" s="677"/>
      <c r="AJ72" s="537"/>
      <c r="AK72" s="536">
        <f>VLOOKUP(A16,入力シート!$B$141:$BD$150,48,0)</f>
        <v>0</v>
      </c>
      <c r="AL72" s="536"/>
      <c r="AM72" s="536"/>
      <c r="AN72" s="536"/>
      <c r="AO72" s="536"/>
      <c r="AP72" s="536"/>
      <c r="AQ72" s="536"/>
      <c r="AR72" s="556"/>
      <c r="AS72" s="538">
        <f>VLOOKUP(A16,入力シート!$B$141:$AJ$150,28,0)</f>
        <v>0</v>
      </c>
      <c r="AT72" s="538"/>
      <c r="AU72" s="538"/>
      <c r="AV72" s="538"/>
      <c r="AW72" s="535"/>
      <c r="AX72" s="522">
        <f>VLOOKUP(A16,入力シート!$B$141:$AJ$150,32,0)</f>
        <v>0</v>
      </c>
      <c r="AY72" s="522"/>
      <c r="AZ72" s="522"/>
      <c r="BA72" s="534"/>
    </row>
    <row r="73" spans="3:54" s="55" customFormat="1" ht="13.5" customHeight="1">
      <c r="C73" s="56"/>
      <c r="D73" s="539" t="str">
        <f>"　　　"&amp;(入力シート!U149) &amp;"  "&amp; (入力シート!Y149)</f>
        <v xml:space="preserve">　　　  </v>
      </c>
      <c r="E73" s="540"/>
      <c r="F73" s="540"/>
      <c r="G73" s="540"/>
      <c r="H73" s="540"/>
      <c r="I73" s="540"/>
      <c r="J73" s="540"/>
      <c r="K73" s="540"/>
      <c r="L73" s="541"/>
      <c r="M73" s="519" t="str">
        <f>IF(ISNA(VLOOKUP(A17,入力シート!$B$141:$AR$150,36,FALSE)),"",VLOOKUP(A17,入力シート!$B$141:$AR$150,36,FALSE))</f>
        <v/>
      </c>
      <c r="N73" s="520"/>
      <c r="O73" s="520"/>
      <c r="P73" s="521"/>
      <c r="Q73" s="531" t="str">
        <f t="shared" si="19"/>
        <v/>
      </c>
      <c r="R73" s="532"/>
      <c r="S73" s="532"/>
      <c r="T73" s="532"/>
      <c r="U73" s="532"/>
      <c r="V73" s="532"/>
      <c r="W73" s="533"/>
      <c r="X73" s="519" t="str">
        <f>IF(M73="","",IF(($M$87-(SUM(入力シート!$AS$141:$AV$150,入力シート!$AS$155:$AV$164)))&gt;(入力シート!$T$12/入力シート!$BC$15),入力シート!$T$12*(入力シート!AO149/($M$87-(SUM(入力シート!$AS$141:$AV$150,入力シート!$AS$155:$AV$164)))),入力シート!AO149*入力シート!$BC$15))</f>
        <v/>
      </c>
      <c r="Y73" s="520"/>
      <c r="Z73" s="520"/>
      <c r="AA73" s="521"/>
      <c r="AB73" s="519" t="str">
        <f t="shared" si="21"/>
        <v/>
      </c>
      <c r="AC73" s="520"/>
      <c r="AD73" s="520"/>
      <c r="AE73" s="521"/>
      <c r="AF73" s="675"/>
      <c r="AG73" s="676"/>
      <c r="AH73" s="676"/>
      <c r="AI73" s="677"/>
      <c r="AJ73" s="537"/>
      <c r="AK73" s="536">
        <f>VLOOKUP(A17,入力シート!$B$141:$BD$150,48,0)</f>
        <v>0</v>
      </c>
      <c r="AL73" s="536"/>
      <c r="AM73" s="536"/>
      <c r="AN73" s="536"/>
      <c r="AO73" s="536"/>
      <c r="AP73" s="536"/>
      <c r="AQ73" s="536"/>
      <c r="AR73" s="556"/>
      <c r="AS73" s="538">
        <f>VLOOKUP(A17,入力シート!$B$141:$AJ$150,28,0)</f>
        <v>0</v>
      </c>
      <c r="AT73" s="538"/>
      <c r="AU73" s="538"/>
      <c r="AV73" s="538"/>
      <c r="AW73" s="535"/>
      <c r="AX73" s="522">
        <f>VLOOKUP(A17,入力シート!$B$141:$AJ$150,32,0)</f>
        <v>0</v>
      </c>
      <c r="AY73" s="522"/>
      <c r="AZ73" s="522"/>
      <c r="BA73" s="534"/>
    </row>
    <row r="74" spans="3:54" s="55" customFormat="1" ht="13.5" customHeight="1">
      <c r="C74" s="56"/>
      <c r="D74" s="539" t="str">
        <f>"　　　"&amp;(入力シート!U150) &amp;"  "&amp; (入力シート!Y150)</f>
        <v xml:space="preserve">　　　  </v>
      </c>
      <c r="E74" s="540"/>
      <c r="F74" s="540"/>
      <c r="G74" s="540"/>
      <c r="H74" s="540"/>
      <c r="I74" s="540"/>
      <c r="J74" s="540"/>
      <c r="K74" s="540"/>
      <c r="L74" s="541"/>
      <c r="M74" s="519" t="str">
        <f>IF(ISNA(VLOOKUP(A18,入力シート!$B$141:$AR$150,36,FALSE)),"",VLOOKUP(A18,入力シート!$B$141:$AR$150,36,FALSE))</f>
        <v/>
      </c>
      <c r="N74" s="520"/>
      <c r="O74" s="520"/>
      <c r="P74" s="521"/>
      <c r="Q74" s="531" t="str">
        <f t="shared" si="19"/>
        <v/>
      </c>
      <c r="R74" s="532"/>
      <c r="S74" s="532"/>
      <c r="T74" s="532"/>
      <c r="U74" s="532"/>
      <c r="V74" s="532"/>
      <c r="W74" s="533"/>
      <c r="X74" s="519" t="str">
        <f>IF(M74="","",IF(($M$87-(SUM(入力シート!$AS$141:$AV$150,入力シート!$AS$155:$AV$164)))&gt;(入力シート!$T$12/入力シート!$BC$15),入力シート!$T$12*(入力シート!AO150/($M$87-(SUM(入力シート!$AS$141:$AV$150,入力シート!$AS$155:$AV$164)))),入力シート!AO150*入力シート!$BC$15))</f>
        <v/>
      </c>
      <c r="Y74" s="520"/>
      <c r="Z74" s="520"/>
      <c r="AA74" s="521"/>
      <c r="AB74" s="519" t="str">
        <f t="shared" si="21"/>
        <v/>
      </c>
      <c r="AC74" s="520"/>
      <c r="AD74" s="520"/>
      <c r="AE74" s="521"/>
      <c r="AF74" s="675"/>
      <c r="AG74" s="676"/>
      <c r="AH74" s="676"/>
      <c r="AI74" s="677"/>
      <c r="AJ74" s="537"/>
      <c r="AK74" s="536">
        <f>VLOOKUP(A18,入力シート!$B$141:$BD$150,48,0)</f>
        <v>0</v>
      </c>
      <c r="AL74" s="536"/>
      <c r="AM74" s="536"/>
      <c r="AN74" s="536"/>
      <c r="AO74" s="536"/>
      <c r="AP74" s="536"/>
      <c r="AQ74" s="536"/>
      <c r="AR74" s="556"/>
      <c r="AS74" s="538">
        <f>VLOOKUP(A18,入力シート!$B$141:$AJ$150,28,0)</f>
        <v>0</v>
      </c>
      <c r="AT74" s="538"/>
      <c r="AU74" s="538"/>
      <c r="AV74" s="538"/>
      <c r="AW74" s="535"/>
      <c r="AX74" s="522">
        <f>VLOOKUP(A18,入力シート!$B$141:$AJ$150,32,0)</f>
        <v>0</v>
      </c>
      <c r="AY74" s="522"/>
      <c r="AZ74" s="522"/>
      <c r="BA74" s="534"/>
    </row>
    <row r="75" spans="3:54" s="55" customFormat="1" ht="13.5" customHeight="1">
      <c r="C75" s="56"/>
      <c r="D75" s="529" t="s">
        <v>162</v>
      </c>
      <c r="E75" s="529"/>
      <c r="F75" s="529"/>
      <c r="G75" s="529"/>
      <c r="H75" s="529"/>
      <c r="I75" s="529"/>
      <c r="J75" s="529"/>
      <c r="K75" s="529"/>
      <c r="L75" s="530"/>
      <c r="M75" s="519"/>
      <c r="N75" s="520"/>
      <c r="O75" s="520"/>
      <c r="P75" s="521"/>
      <c r="Q75" s="558"/>
      <c r="R75" s="559"/>
      <c r="S75" s="559"/>
      <c r="T75" s="559"/>
      <c r="U75" s="559"/>
      <c r="V75" s="559"/>
      <c r="W75" s="644"/>
      <c r="X75" s="519"/>
      <c r="Y75" s="520"/>
      <c r="Z75" s="520"/>
      <c r="AA75" s="521"/>
      <c r="AB75" s="519"/>
      <c r="AC75" s="520"/>
      <c r="AD75" s="520"/>
      <c r="AE75" s="521"/>
      <c r="AF75" s="675"/>
      <c r="AG75" s="676"/>
      <c r="AH75" s="676"/>
      <c r="AI75" s="677"/>
      <c r="AJ75" s="65"/>
      <c r="AK75" s="65"/>
      <c r="AL75" s="65"/>
      <c r="AM75" s="65"/>
      <c r="AN75" s="58"/>
      <c r="AO75" s="58"/>
      <c r="AP75" s="58"/>
      <c r="AQ75" s="58"/>
      <c r="AR75" s="58"/>
      <c r="AS75" s="58"/>
      <c r="AT75" s="58"/>
      <c r="AU75" s="58"/>
      <c r="AV75" s="58"/>
      <c r="AW75" s="58"/>
      <c r="AX75" s="58"/>
      <c r="AY75" s="58"/>
      <c r="AZ75" s="58"/>
      <c r="BA75" s="66"/>
    </row>
    <row r="76" spans="3:54" s="55" customFormat="1" ht="13.5" customHeight="1">
      <c r="C76" s="56"/>
      <c r="D76" s="529" t="str">
        <f>"　　　"&amp;(入力シート!U155) &amp;"  "&amp; (入力シート!Y155)</f>
        <v xml:space="preserve">　　　  </v>
      </c>
      <c r="E76" s="529"/>
      <c r="F76" s="529"/>
      <c r="G76" s="529"/>
      <c r="H76" s="529"/>
      <c r="I76" s="529"/>
      <c r="J76" s="529"/>
      <c r="K76" s="529"/>
      <c r="L76" s="530"/>
      <c r="M76" s="519" t="str">
        <f>IF(ISNA(VLOOKUP(A9,入力シート!$B$155:$AR$164,36,FALSE)),"",VLOOKUP(A9,入力シート!$B$155:$AR$164,36,FALSE))</f>
        <v/>
      </c>
      <c r="N76" s="520"/>
      <c r="O76" s="520"/>
      <c r="P76" s="521"/>
      <c r="Q76" s="531" t="str">
        <f>IF(M76="","","備考欄・別添報告書参照")</f>
        <v/>
      </c>
      <c r="R76" s="532"/>
      <c r="S76" s="532"/>
      <c r="T76" s="532"/>
      <c r="U76" s="532"/>
      <c r="V76" s="532"/>
      <c r="W76" s="533"/>
      <c r="X76" s="519" t="str">
        <f>IF(M76="","",IF(($M$87-(SUM(入力シート!$AS$141:$AV$150,入力シート!$AS$155:$AV$164)))&gt;(入力シート!$T$12/入力シート!$BC$15),入力シート!$T$12*(入力シート!AO155/($M$87-(SUM(入力シート!$AS$141:$AV$150,入力シート!$AS$155:$AV$164)))),入力シート!AO155*入力シート!$BC$15))</f>
        <v/>
      </c>
      <c r="Y76" s="520"/>
      <c r="Z76" s="520"/>
      <c r="AA76" s="521"/>
      <c r="AB76" s="519" t="str">
        <f>IFERROR(M76-X76,"")</f>
        <v/>
      </c>
      <c r="AC76" s="520"/>
      <c r="AD76" s="520"/>
      <c r="AE76" s="521"/>
      <c r="AF76" s="675"/>
      <c r="AG76" s="676"/>
      <c r="AH76" s="676"/>
      <c r="AI76" s="677"/>
      <c r="AJ76" s="526" t="s">
        <v>292</v>
      </c>
      <c r="AK76" s="522">
        <f>VLOOKUP(A9,入力シート!$B$155:$AJ$164,28,0)</f>
        <v>0</v>
      </c>
      <c r="AL76" s="522"/>
      <c r="AM76" s="522"/>
      <c r="AN76" s="522"/>
      <c r="AO76" s="523" t="s">
        <v>293</v>
      </c>
      <c r="AP76" s="522">
        <f>VLOOKUP(A9,入力シート!$B$155:$AJ$164,32,0)</f>
        <v>0</v>
      </c>
      <c r="AQ76" s="522"/>
      <c r="AR76" s="522"/>
      <c r="AS76" s="522"/>
      <c r="AT76" s="58"/>
      <c r="AU76" s="58"/>
      <c r="AV76" s="58"/>
      <c r="AW76" s="58"/>
      <c r="AX76" s="58"/>
      <c r="AY76" s="58"/>
      <c r="AZ76" s="58"/>
      <c r="BA76" s="66"/>
    </row>
    <row r="77" spans="3:54" s="55" customFormat="1" ht="13.5" customHeight="1">
      <c r="C77" s="56"/>
      <c r="D77" s="529" t="str">
        <f>"　　　"&amp;(入力シート!U156) &amp;"  "&amp; (入力シート!Y156)</f>
        <v xml:space="preserve">　　　  </v>
      </c>
      <c r="E77" s="529"/>
      <c r="F77" s="529"/>
      <c r="G77" s="529"/>
      <c r="H77" s="529"/>
      <c r="I77" s="529"/>
      <c r="J77" s="529"/>
      <c r="K77" s="529"/>
      <c r="L77" s="530"/>
      <c r="M77" s="519" t="str">
        <f>IF(ISNA(VLOOKUP(A10,入力シート!$B$155:$AR$164,36,FALSE)),"",VLOOKUP(A10,入力シート!$B$155:$AR$164,36,FALSE))</f>
        <v/>
      </c>
      <c r="N77" s="520"/>
      <c r="O77" s="520"/>
      <c r="P77" s="521"/>
      <c r="Q77" s="531" t="str">
        <f t="shared" ref="Q77:Q79" si="22">IF(M77="","","備考欄・別添報告書参照")</f>
        <v/>
      </c>
      <c r="R77" s="532"/>
      <c r="S77" s="532"/>
      <c r="T77" s="532"/>
      <c r="U77" s="532"/>
      <c r="V77" s="532"/>
      <c r="W77" s="533"/>
      <c r="X77" s="519" t="str">
        <f>IF(M77="","",IF(($M$87-(SUM(入力シート!$AS$141:$AV$150,入力シート!$AS$155:$AV$164)))&gt;(入力シート!$T$12/入力シート!$BC$15),入力シート!$T$12*(入力シート!AO156/($M$87-(SUM(入力シート!$AS$141:$AV$150,入力シート!$AS$155:$AV$164)))),入力シート!AO156*入力シート!$BC$15))</f>
        <v/>
      </c>
      <c r="Y77" s="520"/>
      <c r="Z77" s="520"/>
      <c r="AA77" s="521"/>
      <c r="AB77" s="519" t="str">
        <f t="shared" ref="AB77:AB79" si="23">IFERROR(M77-X77,"")</f>
        <v/>
      </c>
      <c r="AC77" s="520"/>
      <c r="AD77" s="520"/>
      <c r="AE77" s="521"/>
      <c r="AF77" s="675"/>
      <c r="AG77" s="676"/>
      <c r="AH77" s="676"/>
      <c r="AI77" s="677"/>
      <c r="AJ77" s="527"/>
      <c r="AK77" s="522">
        <f>VLOOKUP(A10,入力シート!$B$155:$AJ$164,28,0)</f>
        <v>0</v>
      </c>
      <c r="AL77" s="522"/>
      <c r="AM77" s="522"/>
      <c r="AN77" s="522"/>
      <c r="AO77" s="524"/>
      <c r="AP77" s="522">
        <f>VLOOKUP(A10,入力シート!$B$155:$AJ$164,32,0)</f>
        <v>0</v>
      </c>
      <c r="AQ77" s="522"/>
      <c r="AR77" s="522"/>
      <c r="AS77" s="522"/>
      <c r="AT77" s="58"/>
      <c r="AU77" s="58"/>
      <c r="AV77" s="58"/>
      <c r="AW77" s="58"/>
      <c r="AX77" s="58"/>
      <c r="AY77" s="58"/>
      <c r="AZ77" s="58"/>
      <c r="BA77" s="66"/>
    </row>
    <row r="78" spans="3:54" s="55" customFormat="1" ht="13.5" customHeight="1">
      <c r="C78" s="56"/>
      <c r="D78" s="529" t="str">
        <f>"　　　"&amp;(入力シート!U157) &amp;"  "&amp; (入力シート!Y157)</f>
        <v xml:space="preserve">　　　  </v>
      </c>
      <c r="E78" s="529"/>
      <c r="F78" s="529"/>
      <c r="G78" s="529"/>
      <c r="H78" s="529"/>
      <c r="I78" s="529"/>
      <c r="J78" s="529"/>
      <c r="K78" s="529"/>
      <c r="L78" s="530"/>
      <c r="M78" s="519" t="str">
        <f>IF(ISNA(VLOOKUP(A11,入力シート!$B$155:$AR$164,36,FALSE)),"",VLOOKUP(A11,入力シート!$B$155:$AR$164,36,FALSE))</f>
        <v/>
      </c>
      <c r="N78" s="520"/>
      <c r="O78" s="520"/>
      <c r="P78" s="521"/>
      <c r="Q78" s="531" t="str">
        <f t="shared" si="22"/>
        <v/>
      </c>
      <c r="R78" s="532"/>
      <c r="S78" s="532"/>
      <c r="T78" s="532"/>
      <c r="U78" s="532"/>
      <c r="V78" s="532"/>
      <c r="W78" s="533"/>
      <c r="X78" s="519" t="str">
        <f>IF(M78="","",IF(($M$87-(SUM(入力シート!$AS$141:$AV$150,入力シート!$AS$155:$AV$164)))&gt;(入力シート!$T$12/入力シート!$BC$15),入力シート!$T$12*(入力シート!AO157/($M$87-(SUM(入力シート!$AS$141:$AV$150,入力シート!$AS$155:$AV$164)))),入力シート!AO157*入力シート!$BC$15))</f>
        <v/>
      </c>
      <c r="Y78" s="520"/>
      <c r="Z78" s="520"/>
      <c r="AA78" s="521"/>
      <c r="AB78" s="519" t="str">
        <f t="shared" si="23"/>
        <v/>
      </c>
      <c r="AC78" s="520"/>
      <c r="AD78" s="520"/>
      <c r="AE78" s="521"/>
      <c r="AF78" s="675"/>
      <c r="AG78" s="676"/>
      <c r="AH78" s="676"/>
      <c r="AI78" s="677"/>
      <c r="AJ78" s="527"/>
      <c r="AK78" s="522">
        <f>VLOOKUP(A11,入力シート!$B$155:$AJ$164,28,0)</f>
        <v>0</v>
      </c>
      <c r="AL78" s="522"/>
      <c r="AM78" s="522"/>
      <c r="AN78" s="522"/>
      <c r="AO78" s="524"/>
      <c r="AP78" s="522">
        <f>VLOOKUP(A11,入力シート!$B$155:$AJ$164,32,0)</f>
        <v>0</v>
      </c>
      <c r="AQ78" s="522"/>
      <c r="AR78" s="522"/>
      <c r="AS78" s="522"/>
      <c r="AT78" s="58"/>
      <c r="AU78" s="58"/>
      <c r="AV78" s="58"/>
      <c r="AW78" s="58"/>
      <c r="AX78" s="58"/>
      <c r="AY78" s="58"/>
      <c r="AZ78" s="58"/>
      <c r="BA78" s="66"/>
    </row>
    <row r="79" spans="3:54" s="55" customFormat="1" ht="13.5" customHeight="1">
      <c r="C79" s="56"/>
      <c r="D79" s="529" t="str">
        <f>"　　　"&amp;(入力シート!U158) &amp;"  "&amp; (入力シート!Y158)</f>
        <v xml:space="preserve">　　　  </v>
      </c>
      <c r="E79" s="529"/>
      <c r="F79" s="529"/>
      <c r="G79" s="529"/>
      <c r="H79" s="529"/>
      <c r="I79" s="529"/>
      <c r="J79" s="529"/>
      <c r="K79" s="529"/>
      <c r="L79" s="530"/>
      <c r="M79" s="519" t="str">
        <f>IF(ISNA(VLOOKUP(A12,入力シート!$B$155:$AR$164,36,FALSE)),"",VLOOKUP(A12,入力シート!$B$155:$AR$164,36,FALSE))</f>
        <v/>
      </c>
      <c r="N79" s="520"/>
      <c r="O79" s="520"/>
      <c r="P79" s="521"/>
      <c r="Q79" s="531" t="str">
        <f t="shared" si="22"/>
        <v/>
      </c>
      <c r="R79" s="532"/>
      <c r="S79" s="532"/>
      <c r="T79" s="532"/>
      <c r="U79" s="532"/>
      <c r="V79" s="532"/>
      <c r="W79" s="533"/>
      <c r="X79" s="519" t="str">
        <f>IF(M79="","",IF(($M$87-(SUM(入力シート!$AS$141:$AV$150,入力シート!$AS$155:$AV$164)))&gt;(入力シート!$T$12/入力シート!$BC$15),入力シート!$T$12*(入力シート!AO158/($M$87-(SUM(入力シート!$AS$141:$AV$150,入力シート!$AS$155:$AV$164)))),入力シート!AO158*入力シート!$BC$15))</f>
        <v/>
      </c>
      <c r="Y79" s="520"/>
      <c r="Z79" s="520"/>
      <c r="AA79" s="521"/>
      <c r="AB79" s="519" t="str">
        <f t="shared" si="23"/>
        <v/>
      </c>
      <c r="AC79" s="520"/>
      <c r="AD79" s="520"/>
      <c r="AE79" s="521"/>
      <c r="AF79" s="675"/>
      <c r="AG79" s="676"/>
      <c r="AH79" s="676"/>
      <c r="AI79" s="677"/>
      <c r="AJ79" s="527"/>
      <c r="AK79" s="522">
        <f>VLOOKUP(A12,入力シート!$B$155:$AJ$164,28,0)</f>
        <v>0</v>
      </c>
      <c r="AL79" s="522"/>
      <c r="AM79" s="522"/>
      <c r="AN79" s="522"/>
      <c r="AO79" s="524"/>
      <c r="AP79" s="522">
        <f>VLOOKUP(A12,入力シート!$B$155:$AJ$164,32,0)</f>
        <v>0</v>
      </c>
      <c r="AQ79" s="522"/>
      <c r="AR79" s="522"/>
      <c r="AS79" s="522"/>
      <c r="AT79" s="58"/>
      <c r="AU79" s="58"/>
      <c r="AV79" s="58"/>
      <c r="AW79" s="58"/>
      <c r="AX79" s="58"/>
      <c r="AY79" s="58"/>
      <c r="AZ79" s="58"/>
      <c r="BA79" s="66"/>
    </row>
    <row r="80" spans="3:54" s="55" customFormat="1" ht="13.5" customHeight="1">
      <c r="C80" s="56"/>
      <c r="D80" s="529" t="str">
        <f>"　　　"&amp;(入力シート!U159) &amp;"  "&amp; (入力シート!Y159)</f>
        <v xml:space="preserve">　　　  </v>
      </c>
      <c r="E80" s="529"/>
      <c r="F80" s="529"/>
      <c r="G80" s="529"/>
      <c r="H80" s="529"/>
      <c r="I80" s="529"/>
      <c r="J80" s="529"/>
      <c r="K80" s="529"/>
      <c r="L80" s="530"/>
      <c r="M80" s="519" t="str">
        <f>IF(ISNA(VLOOKUP(A13,入力シート!$B$155:$AR$164,36,FALSE)),"",VLOOKUP(A13,入力シート!$B$155:$AR$164,36,FALSE))</f>
        <v/>
      </c>
      <c r="N80" s="520"/>
      <c r="O80" s="520"/>
      <c r="P80" s="521"/>
      <c r="Q80" s="531" t="str">
        <f t="shared" ref="Q80:Q85" si="24">IF(M80="","","備考欄・別添報告書参照")</f>
        <v/>
      </c>
      <c r="R80" s="532"/>
      <c r="S80" s="532"/>
      <c r="T80" s="532"/>
      <c r="U80" s="532"/>
      <c r="V80" s="532"/>
      <c r="W80" s="533"/>
      <c r="X80" s="519" t="str">
        <f>IF(M80="","",IF(($M$87-(SUM(入力シート!$AS$141:$AV$150,入力シート!$AS$155:$AV$164)))&gt;(入力シート!$T$12/入力シート!$BC$15),入力シート!$T$12*(入力シート!AO159/($M$87-(SUM(入力シート!$AS$141:$AV$150,入力シート!$AS$155:$AV$164)))),入力シート!AO159*入力シート!$BC$15))</f>
        <v/>
      </c>
      <c r="Y80" s="520"/>
      <c r="Z80" s="520"/>
      <c r="AA80" s="521"/>
      <c r="AB80" s="519" t="str">
        <f t="shared" ref="AB80:AB85" si="25">IFERROR(M80-X80,"")</f>
        <v/>
      </c>
      <c r="AC80" s="520"/>
      <c r="AD80" s="520"/>
      <c r="AE80" s="521"/>
      <c r="AF80" s="675"/>
      <c r="AG80" s="676"/>
      <c r="AH80" s="676"/>
      <c r="AI80" s="677"/>
      <c r="AJ80" s="527"/>
      <c r="AK80" s="522">
        <f>VLOOKUP(A13,入力シート!$B$155:$AJ$164,28,0)</f>
        <v>0</v>
      </c>
      <c r="AL80" s="522"/>
      <c r="AM80" s="522"/>
      <c r="AN80" s="522"/>
      <c r="AO80" s="524"/>
      <c r="AP80" s="522">
        <f>VLOOKUP(A13,入力シート!$B$155:$AJ$164,32,0)</f>
        <v>0</v>
      </c>
      <c r="AQ80" s="522"/>
      <c r="AR80" s="522"/>
      <c r="AS80" s="522"/>
      <c r="AT80" s="58"/>
      <c r="AU80" s="58"/>
      <c r="AV80" s="58"/>
      <c r="AW80" s="58"/>
      <c r="AX80" s="58"/>
      <c r="AY80" s="58"/>
      <c r="AZ80" s="58"/>
      <c r="BA80" s="66"/>
    </row>
    <row r="81" spans="2:54" s="55" customFormat="1" ht="13.5" customHeight="1">
      <c r="C81" s="56"/>
      <c r="D81" s="529" t="str">
        <f>"　　　"&amp;(入力シート!U160) &amp;"  "&amp; (入力シート!Y160)</f>
        <v xml:space="preserve">　　　  </v>
      </c>
      <c r="E81" s="529"/>
      <c r="F81" s="529"/>
      <c r="G81" s="529"/>
      <c r="H81" s="529"/>
      <c r="I81" s="529"/>
      <c r="J81" s="529"/>
      <c r="K81" s="529"/>
      <c r="L81" s="530"/>
      <c r="M81" s="519" t="str">
        <f>IF(ISNA(VLOOKUP(A14,入力シート!$B$155:$AR$164,36,FALSE)),"",VLOOKUP(A14,入力シート!$B$155:$AR$164,36,FALSE))</f>
        <v/>
      </c>
      <c r="N81" s="520"/>
      <c r="O81" s="520"/>
      <c r="P81" s="521"/>
      <c r="Q81" s="531" t="str">
        <f t="shared" si="24"/>
        <v/>
      </c>
      <c r="R81" s="532"/>
      <c r="S81" s="532"/>
      <c r="T81" s="532"/>
      <c r="U81" s="532"/>
      <c r="V81" s="532"/>
      <c r="W81" s="533"/>
      <c r="X81" s="519" t="str">
        <f>IF(M81="","",IF(($M$87-(SUM(入力シート!$AS$141:$AV$150,入力シート!$AS$155:$AV$164)))&gt;(入力シート!$T$12/入力シート!$BC$15),入力シート!$T$12*(入力シート!AO160/($M$87-(SUM(入力シート!$AS$141:$AV$150,入力シート!$AS$155:$AV$164)))),入力シート!AO160*入力シート!$BC$15))</f>
        <v/>
      </c>
      <c r="Y81" s="520"/>
      <c r="Z81" s="520"/>
      <c r="AA81" s="521"/>
      <c r="AB81" s="519" t="str">
        <f t="shared" si="25"/>
        <v/>
      </c>
      <c r="AC81" s="520"/>
      <c r="AD81" s="520"/>
      <c r="AE81" s="521"/>
      <c r="AF81" s="675"/>
      <c r="AG81" s="676"/>
      <c r="AH81" s="676"/>
      <c r="AI81" s="677"/>
      <c r="AJ81" s="527"/>
      <c r="AK81" s="522">
        <f>VLOOKUP(A14,入力シート!$B$155:$AJ$164,28,0)</f>
        <v>0</v>
      </c>
      <c r="AL81" s="522"/>
      <c r="AM81" s="522"/>
      <c r="AN81" s="522"/>
      <c r="AO81" s="524"/>
      <c r="AP81" s="522">
        <f>VLOOKUP(A14,入力シート!$B$155:$AJ$164,32,0)</f>
        <v>0</v>
      </c>
      <c r="AQ81" s="522"/>
      <c r="AR81" s="522"/>
      <c r="AS81" s="522"/>
      <c r="AT81" s="58"/>
      <c r="AU81" s="58"/>
      <c r="AV81" s="58"/>
      <c r="AW81" s="58"/>
      <c r="AX81" s="58"/>
      <c r="AY81" s="58"/>
      <c r="AZ81" s="58"/>
      <c r="BA81" s="66"/>
    </row>
    <row r="82" spans="2:54" s="55" customFormat="1" ht="13.5" customHeight="1">
      <c r="C82" s="56"/>
      <c r="D82" s="529" t="str">
        <f>"　　　"&amp;(入力シート!U161) &amp;"  "&amp; (入力シート!Y161)</f>
        <v xml:space="preserve">　　　  </v>
      </c>
      <c r="E82" s="529"/>
      <c r="F82" s="529"/>
      <c r="G82" s="529"/>
      <c r="H82" s="529"/>
      <c r="I82" s="529"/>
      <c r="J82" s="529"/>
      <c r="K82" s="529"/>
      <c r="L82" s="530"/>
      <c r="M82" s="519" t="str">
        <f>IF(ISNA(VLOOKUP(A15,入力シート!$B$155:$AR$164,36,FALSE)),"",VLOOKUP(A15,入力シート!$B$155:$AR$164,36,FALSE))</f>
        <v/>
      </c>
      <c r="N82" s="520"/>
      <c r="O82" s="520"/>
      <c r="P82" s="521"/>
      <c r="Q82" s="531" t="str">
        <f t="shared" si="24"/>
        <v/>
      </c>
      <c r="R82" s="532"/>
      <c r="S82" s="532"/>
      <c r="T82" s="532"/>
      <c r="U82" s="532"/>
      <c r="V82" s="532"/>
      <c r="W82" s="533"/>
      <c r="X82" s="519" t="str">
        <f>IF(M82="","",IF(($M$87-(SUM(入力シート!$AS$141:$AV$150,入力シート!$AS$155:$AV$164)))&gt;(入力シート!$T$12/入力シート!$BC$15),入力シート!$T$12*(入力シート!AO161/($M$87-(SUM(入力シート!$AS$141:$AV$150,入力シート!$AS$155:$AV$164)))),入力シート!AO161*入力シート!$BC$15))</f>
        <v/>
      </c>
      <c r="Y82" s="520"/>
      <c r="Z82" s="520"/>
      <c r="AA82" s="521"/>
      <c r="AB82" s="519" t="str">
        <f t="shared" si="25"/>
        <v/>
      </c>
      <c r="AC82" s="520"/>
      <c r="AD82" s="520"/>
      <c r="AE82" s="521"/>
      <c r="AF82" s="675"/>
      <c r="AG82" s="676"/>
      <c r="AH82" s="676"/>
      <c r="AI82" s="677"/>
      <c r="AJ82" s="527"/>
      <c r="AK82" s="522">
        <f>VLOOKUP(A15,入力シート!$B$155:$AJ$164,28,0)</f>
        <v>0</v>
      </c>
      <c r="AL82" s="522"/>
      <c r="AM82" s="522"/>
      <c r="AN82" s="522"/>
      <c r="AO82" s="524"/>
      <c r="AP82" s="522">
        <f>VLOOKUP(A15,入力シート!$B$155:$AJ$164,32,0)</f>
        <v>0</v>
      </c>
      <c r="AQ82" s="522"/>
      <c r="AR82" s="522"/>
      <c r="AS82" s="522"/>
      <c r="AT82" s="58"/>
      <c r="AU82" s="58"/>
      <c r="AV82" s="58"/>
      <c r="AW82" s="58"/>
      <c r="AX82" s="58"/>
      <c r="AY82" s="58"/>
      <c r="AZ82" s="58"/>
      <c r="BA82" s="66"/>
    </row>
    <row r="83" spans="2:54" s="55" customFormat="1" ht="13.5" customHeight="1">
      <c r="C83" s="56"/>
      <c r="D83" s="529" t="str">
        <f>"　　　"&amp;(入力シート!U162) &amp;"  "&amp; (入力シート!Y162)</f>
        <v xml:space="preserve">　　　  </v>
      </c>
      <c r="E83" s="529"/>
      <c r="F83" s="529"/>
      <c r="G83" s="529"/>
      <c r="H83" s="529"/>
      <c r="I83" s="529"/>
      <c r="J83" s="529"/>
      <c r="K83" s="529"/>
      <c r="L83" s="530"/>
      <c r="M83" s="519" t="str">
        <f>IF(ISNA(VLOOKUP(A16,入力シート!$B$155:$AR$164,36,FALSE)),"",VLOOKUP(A16,入力シート!$B$155:$AR$164,36,FALSE))</f>
        <v/>
      </c>
      <c r="N83" s="520"/>
      <c r="O83" s="520"/>
      <c r="P83" s="521"/>
      <c r="Q83" s="531" t="str">
        <f t="shared" si="24"/>
        <v/>
      </c>
      <c r="R83" s="532"/>
      <c r="S83" s="532"/>
      <c r="T83" s="532"/>
      <c r="U83" s="532"/>
      <c r="V83" s="532"/>
      <c r="W83" s="533"/>
      <c r="X83" s="519" t="str">
        <f>IF(M83="","",IF(($M$87-(SUM(入力シート!$AS$141:$AV$150,入力シート!$AS$155:$AV$164)))&gt;(入力シート!$T$12/入力シート!$BC$15),入力シート!$T$12*(入力シート!AO162/($M$87-(SUM(入力シート!$AS$141:$AV$150,入力シート!$AS$155:$AV$164)))),入力シート!AO162*入力シート!$BC$15))</f>
        <v/>
      </c>
      <c r="Y83" s="520"/>
      <c r="Z83" s="520"/>
      <c r="AA83" s="521"/>
      <c r="AB83" s="519" t="str">
        <f t="shared" si="25"/>
        <v/>
      </c>
      <c r="AC83" s="520"/>
      <c r="AD83" s="520"/>
      <c r="AE83" s="521"/>
      <c r="AF83" s="675"/>
      <c r="AG83" s="676"/>
      <c r="AH83" s="676"/>
      <c r="AI83" s="677"/>
      <c r="AJ83" s="527"/>
      <c r="AK83" s="522">
        <f>VLOOKUP(A16,入力シート!$B$155:$AJ$164,28,0)</f>
        <v>0</v>
      </c>
      <c r="AL83" s="522"/>
      <c r="AM83" s="522"/>
      <c r="AN83" s="522"/>
      <c r="AO83" s="524"/>
      <c r="AP83" s="522">
        <f>VLOOKUP(A16,入力シート!$B$155:$AJ$164,32,0)</f>
        <v>0</v>
      </c>
      <c r="AQ83" s="522"/>
      <c r="AR83" s="522"/>
      <c r="AS83" s="522"/>
      <c r="AT83" s="58"/>
      <c r="AU83" s="58"/>
      <c r="AV83" s="58"/>
      <c r="AW83" s="58"/>
      <c r="AX83" s="58"/>
      <c r="AY83" s="58"/>
      <c r="AZ83" s="58"/>
      <c r="BA83" s="66"/>
    </row>
    <row r="84" spans="2:54" s="55" customFormat="1" ht="13.5" customHeight="1">
      <c r="C84" s="56"/>
      <c r="D84" s="529" t="str">
        <f>"　　　"&amp;(入力シート!U163) &amp;"  "&amp; (入力シート!Y163)</f>
        <v xml:space="preserve">　　　  </v>
      </c>
      <c r="E84" s="529"/>
      <c r="F84" s="529"/>
      <c r="G84" s="529"/>
      <c r="H84" s="529"/>
      <c r="I84" s="529"/>
      <c r="J84" s="529"/>
      <c r="K84" s="529"/>
      <c r="L84" s="530"/>
      <c r="M84" s="519" t="str">
        <f>IF(ISNA(VLOOKUP(A17,入力シート!$B$155:$AR$164,36,FALSE)),"",VLOOKUP(A17,入力シート!$B$155:$AR$164,36,FALSE))</f>
        <v/>
      </c>
      <c r="N84" s="520"/>
      <c r="O84" s="520"/>
      <c r="P84" s="521"/>
      <c r="Q84" s="531" t="str">
        <f t="shared" si="24"/>
        <v/>
      </c>
      <c r="R84" s="532"/>
      <c r="S84" s="532"/>
      <c r="T84" s="532"/>
      <c r="U84" s="532"/>
      <c r="V84" s="532"/>
      <c r="W84" s="533"/>
      <c r="X84" s="519" t="str">
        <f>IF(M84="","",IF(($M$87-(SUM(入力シート!$AS$141:$AV$150,入力シート!$AS$155:$AV$164)))&gt;(入力シート!$T$12/入力シート!$BC$15),入力シート!$T$12*(入力シート!AO163/($M$87-(SUM(入力シート!$AS$141:$AV$150,入力シート!$AS$155:$AV$164)))),入力シート!AO163*入力シート!$BC$15))</f>
        <v/>
      </c>
      <c r="Y84" s="520"/>
      <c r="Z84" s="520"/>
      <c r="AA84" s="521"/>
      <c r="AB84" s="519" t="str">
        <f t="shared" si="25"/>
        <v/>
      </c>
      <c r="AC84" s="520"/>
      <c r="AD84" s="520"/>
      <c r="AE84" s="521"/>
      <c r="AF84" s="675"/>
      <c r="AG84" s="676"/>
      <c r="AH84" s="676"/>
      <c r="AI84" s="677"/>
      <c r="AJ84" s="527"/>
      <c r="AK84" s="522">
        <f>VLOOKUP(A17,入力シート!$B$155:$AJ$164,28,0)</f>
        <v>0</v>
      </c>
      <c r="AL84" s="522"/>
      <c r="AM84" s="522"/>
      <c r="AN84" s="522"/>
      <c r="AO84" s="524"/>
      <c r="AP84" s="522">
        <f>VLOOKUP(A17,入力シート!$B$155:$AJ$164,32,0)</f>
        <v>0</v>
      </c>
      <c r="AQ84" s="522"/>
      <c r="AR84" s="522"/>
      <c r="AS84" s="522"/>
      <c r="AT84" s="58"/>
      <c r="AU84" s="58"/>
      <c r="AV84" s="58"/>
      <c r="AW84" s="58"/>
      <c r="AX84" s="58"/>
      <c r="AY84" s="58"/>
      <c r="AZ84" s="58"/>
      <c r="BA84" s="66"/>
    </row>
    <row r="85" spans="2:54" s="55" customFormat="1" ht="13.5" customHeight="1">
      <c r="C85" s="56"/>
      <c r="D85" s="529" t="str">
        <f>"　　　"&amp;(入力シート!U164) &amp;"  "&amp; (入力シート!Y164)</f>
        <v xml:space="preserve">　　　  </v>
      </c>
      <c r="E85" s="529"/>
      <c r="F85" s="529"/>
      <c r="G85" s="529"/>
      <c r="H85" s="529"/>
      <c r="I85" s="529"/>
      <c r="J85" s="529"/>
      <c r="K85" s="529"/>
      <c r="L85" s="530"/>
      <c r="M85" s="519" t="str">
        <f>IF(ISNA(VLOOKUP(A18,入力シート!$B$155:$AR$164,36,FALSE)),"",VLOOKUP(A18,入力シート!$B$155:$AR$164,36,FALSE))</f>
        <v/>
      </c>
      <c r="N85" s="520"/>
      <c r="O85" s="520"/>
      <c r="P85" s="521"/>
      <c r="Q85" s="531" t="str">
        <f t="shared" si="24"/>
        <v/>
      </c>
      <c r="R85" s="532"/>
      <c r="S85" s="532"/>
      <c r="T85" s="532"/>
      <c r="U85" s="532"/>
      <c r="V85" s="532"/>
      <c r="W85" s="533"/>
      <c r="X85" s="519" t="str">
        <f>IF(M85="","",IF(($M$87-(SUM(入力シート!$AS$141:$AV$150,入力シート!$AS$155:$AV$164)))&gt;(入力シート!$T$12/入力シート!$BC$15),入力シート!$T$12*(入力シート!AO164/($M$87-(SUM(入力シート!$AS$141:$AV$150,入力シート!$AS$155:$AV$164)))),入力シート!AO164*入力シート!$BC$15))</f>
        <v/>
      </c>
      <c r="Y85" s="520"/>
      <c r="Z85" s="520"/>
      <c r="AA85" s="521"/>
      <c r="AB85" s="519" t="str">
        <f t="shared" si="25"/>
        <v/>
      </c>
      <c r="AC85" s="520"/>
      <c r="AD85" s="520"/>
      <c r="AE85" s="521"/>
      <c r="AF85" s="675"/>
      <c r="AG85" s="676"/>
      <c r="AH85" s="676"/>
      <c r="AI85" s="677"/>
      <c r="AJ85" s="528"/>
      <c r="AK85" s="522">
        <f>VLOOKUP(A18,入力シート!$B$155:$AJ$164,28,0)</f>
        <v>0</v>
      </c>
      <c r="AL85" s="522"/>
      <c r="AM85" s="522"/>
      <c r="AN85" s="522"/>
      <c r="AO85" s="525"/>
      <c r="AP85" s="522">
        <f>VLOOKUP(A18,入力シート!$B$155:$AJ$164,32,0)</f>
        <v>0</v>
      </c>
      <c r="AQ85" s="522"/>
      <c r="AR85" s="522"/>
      <c r="AS85" s="522"/>
      <c r="AT85" s="58"/>
      <c r="AU85" s="58"/>
      <c r="AV85" s="58"/>
      <c r="AW85" s="58"/>
      <c r="AX85" s="58"/>
      <c r="AY85" s="58"/>
      <c r="AZ85" s="58"/>
      <c r="BA85" s="66"/>
    </row>
    <row r="86" spans="2:54" s="55" customFormat="1" ht="13.5" customHeight="1" thickBot="1">
      <c r="C86" s="67"/>
      <c r="D86" s="645"/>
      <c r="E86" s="645"/>
      <c r="F86" s="645"/>
      <c r="G86" s="645"/>
      <c r="H86" s="645"/>
      <c r="I86" s="645"/>
      <c r="J86" s="645"/>
      <c r="K86" s="645"/>
      <c r="L86" s="646"/>
      <c r="M86" s="632"/>
      <c r="N86" s="633"/>
      <c r="O86" s="633"/>
      <c r="P86" s="634"/>
      <c r="Q86" s="666"/>
      <c r="R86" s="667"/>
      <c r="S86" s="667"/>
      <c r="T86" s="667"/>
      <c r="U86" s="667"/>
      <c r="V86" s="667"/>
      <c r="W86" s="668"/>
      <c r="X86" s="632" t="str">
        <f>IF(M86="","",IF(($M$87-(SUM(入力シート!$AS$141:$AV$150,入力シート!$AS$155:$AV$164)))&gt;(入力シート!$T$12/入力シート!$BC$15),入力シート!$T$12*(入力シート!AO165/($M$87-(SUM(入力シート!$AS$141:$AV$150,入力シート!$AS$155:$AV$164)))),入力シート!AO165*入力シート!$BC$15))</f>
        <v/>
      </c>
      <c r="Y86" s="633"/>
      <c r="Z86" s="633"/>
      <c r="AA86" s="634"/>
      <c r="AB86" s="632"/>
      <c r="AC86" s="633"/>
      <c r="AD86" s="633"/>
      <c r="AE86" s="634"/>
      <c r="AF86" s="678"/>
      <c r="AG86" s="679"/>
      <c r="AH86" s="679"/>
      <c r="AI86" s="680"/>
      <c r="AJ86" s="68"/>
      <c r="AK86" s="68"/>
      <c r="AL86" s="68"/>
      <c r="AM86" s="68"/>
      <c r="AN86" s="69"/>
      <c r="AO86" s="69"/>
      <c r="AP86" s="69"/>
      <c r="AQ86" s="69"/>
      <c r="AR86" s="69"/>
      <c r="AS86" s="69"/>
      <c r="AT86" s="69"/>
      <c r="AU86" s="69"/>
      <c r="AV86" s="69"/>
      <c r="AW86" s="69"/>
      <c r="AX86" s="69"/>
      <c r="AY86" s="69"/>
      <c r="AZ86" s="69"/>
      <c r="BA86" s="70"/>
    </row>
    <row r="87" spans="2:54" s="55" customFormat="1" ht="15.75" customHeight="1" thickTop="1" thickBot="1">
      <c r="C87" s="663" t="s">
        <v>294</v>
      </c>
      <c r="D87" s="664"/>
      <c r="E87" s="664"/>
      <c r="F87" s="664"/>
      <c r="G87" s="664"/>
      <c r="H87" s="664"/>
      <c r="I87" s="664"/>
      <c r="J87" s="664"/>
      <c r="K87" s="664"/>
      <c r="L87" s="665"/>
      <c r="M87" s="625">
        <f>SUM(M9:P86)</f>
        <v>0</v>
      </c>
      <c r="N87" s="626"/>
      <c r="O87" s="626"/>
      <c r="P87" s="627"/>
      <c r="Q87" s="635"/>
      <c r="R87" s="636"/>
      <c r="S87" s="636"/>
      <c r="T87" s="636"/>
      <c r="U87" s="636"/>
      <c r="V87" s="636"/>
      <c r="W87" s="637"/>
      <c r="X87" s="628">
        <f>IF(SUM(X9:AA86)&gt;入力シート!$T$12,入力シート!$T$12,SUM(X9:AA86))</f>
        <v>0</v>
      </c>
      <c r="Y87" s="629"/>
      <c r="Z87" s="629"/>
      <c r="AA87" s="630"/>
      <c r="AB87" s="638">
        <f>M87-X87</f>
        <v>0</v>
      </c>
      <c r="AC87" s="639"/>
      <c r="AD87" s="639"/>
      <c r="AE87" s="640"/>
      <c r="AF87" s="641"/>
      <c r="AG87" s="642"/>
      <c r="AH87" s="642"/>
      <c r="AI87" s="643"/>
      <c r="AJ87" s="669"/>
      <c r="AK87" s="670"/>
      <c r="AL87" s="670"/>
      <c r="AM87" s="670"/>
      <c r="AN87" s="670"/>
      <c r="AO87" s="670"/>
      <c r="AP87" s="670"/>
      <c r="AQ87" s="670"/>
      <c r="AR87" s="670"/>
      <c r="AS87" s="670"/>
      <c r="AT87" s="670"/>
      <c r="AU87" s="670"/>
      <c r="AV87" s="670"/>
      <c r="AW87" s="670"/>
      <c r="AX87" s="670"/>
      <c r="AY87" s="670"/>
      <c r="AZ87" s="670"/>
      <c r="BA87" s="671"/>
    </row>
    <row r="88" spans="2:54" s="55" customFormat="1" ht="17.25" customHeight="1" thickBot="1">
      <c r="C88" s="71"/>
      <c r="D88" s="71"/>
      <c r="E88" s="71"/>
      <c r="F88" s="71"/>
      <c r="G88" s="71"/>
      <c r="H88" s="71"/>
      <c r="I88" s="71"/>
      <c r="J88" s="71"/>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row>
    <row r="89" spans="2:54" s="54" customFormat="1" ht="15" customHeight="1" thickBot="1">
      <c r="B89" s="52" t="s">
        <v>295</v>
      </c>
      <c r="R89" s="55"/>
      <c r="S89" s="55"/>
      <c r="T89" s="73"/>
      <c r="U89" s="73"/>
      <c r="V89" s="73"/>
      <c r="W89" s="73"/>
      <c r="X89" s="618" t="s">
        <v>296</v>
      </c>
      <c r="Y89" s="619"/>
      <c r="Z89" s="619"/>
      <c r="AA89" s="619"/>
      <c r="AB89" s="620" t="str">
        <f>IF(入力シート!T13=0,"0",入力シート!T13)</f>
        <v>0</v>
      </c>
      <c r="AC89" s="621"/>
      <c r="AD89" s="74" t="s">
        <v>297</v>
      </c>
      <c r="AE89" s="75"/>
      <c r="AF89" s="622" t="s">
        <v>298</v>
      </c>
      <c r="AG89" s="622"/>
      <c r="AH89" s="622"/>
      <c r="AI89" s="622"/>
      <c r="AJ89" s="623" t="str">
        <f>IF(入力シート!T14=0,"0",入力シート!T14)</f>
        <v>0</v>
      </c>
      <c r="AK89" s="624"/>
      <c r="AL89" s="76" t="s">
        <v>297</v>
      </c>
      <c r="AM89" s="77"/>
      <c r="AN89" s="631" t="s">
        <v>299</v>
      </c>
      <c r="AO89" s="622"/>
      <c r="AP89" s="622"/>
      <c r="AQ89" s="622"/>
      <c r="AR89" s="622"/>
      <c r="AS89" s="622"/>
      <c r="AT89" s="622"/>
      <c r="AU89" s="622"/>
      <c r="AV89" s="622"/>
      <c r="AW89" s="622"/>
      <c r="AX89" s="622"/>
      <c r="AY89" s="620" t="str">
        <f>IF(入力シート!AI14=0,"0",入力シート!AI14)</f>
        <v>0</v>
      </c>
      <c r="AZ89" s="621"/>
      <c r="BA89" s="78" t="s">
        <v>297</v>
      </c>
    </row>
    <row r="90" spans="2:54" s="54" customFormat="1" ht="15" customHeight="1" thickBot="1">
      <c r="B90" s="52"/>
      <c r="R90" s="55"/>
      <c r="S90" s="55"/>
      <c r="T90" s="73"/>
      <c r="U90" s="73"/>
      <c r="V90" s="73"/>
      <c r="W90" s="73"/>
      <c r="X90" s="79"/>
      <c r="Y90" s="79"/>
      <c r="Z90" s="79"/>
      <c r="AA90" s="79"/>
      <c r="AB90" s="80"/>
      <c r="AC90" s="80"/>
      <c r="AE90" s="73"/>
      <c r="AF90" s="647" t="s">
        <v>300</v>
      </c>
      <c r="AG90" s="622"/>
      <c r="AH90" s="622"/>
      <c r="AI90" s="622"/>
      <c r="AJ90" s="622"/>
      <c r="AK90" s="622"/>
      <c r="AL90" s="622"/>
      <c r="AM90" s="622"/>
      <c r="AN90" s="622"/>
      <c r="AO90" s="622"/>
      <c r="AP90" s="622"/>
      <c r="AQ90" s="622"/>
      <c r="AR90" s="622"/>
      <c r="AS90" s="622"/>
      <c r="AT90" s="622"/>
      <c r="AU90" s="622"/>
      <c r="AV90" s="622"/>
      <c r="AW90" s="622"/>
      <c r="AX90" s="622"/>
      <c r="AY90" s="620" t="str">
        <f>IF(入力シート!T15=0,"0",入力シート!T15)</f>
        <v>0</v>
      </c>
      <c r="AZ90" s="621"/>
      <c r="BA90" s="78" t="s">
        <v>297</v>
      </c>
    </row>
    <row r="91" spans="2:54" s="54" customFormat="1" ht="4.5" customHeight="1">
      <c r="B91" s="52"/>
    </row>
    <row r="92" spans="2:54" ht="13.5" customHeight="1">
      <c r="C92" s="648" t="s">
        <v>301</v>
      </c>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row>
    <row r="93" spans="2:54" s="54" customFormat="1" ht="4.5" customHeight="1">
      <c r="B93" s="52"/>
    </row>
    <row r="94" spans="2:54" s="55" customFormat="1" ht="5.25" customHeight="1">
      <c r="C94" s="71"/>
      <c r="D94" s="71"/>
      <c r="E94" s="71"/>
      <c r="F94" s="71"/>
      <c r="G94" s="71"/>
      <c r="H94" s="71"/>
      <c r="I94" s="71"/>
      <c r="J94" s="71"/>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row>
    <row r="95" spans="2:54" s="54" customFormat="1" ht="15" customHeight="1">
      <c r="B95" s="52" t="s">
        <v>302</v>
      </c>
    </row>
    <row r="96" spans="2:54" s="54" customFormat="1" ht="4.5" customHeight="1" thickBot="1">
      <c r="B96" s="52"/>
    </row>
    <row r="97" spans="3:53" ht="15" customHeight="1">
      <c r="C97" s="649" t="s">
        <v>303</v>
      </c>
      <c r="D97" s="650"/>
      <c r="E97" s="650"/>
      <c r="F97" s="650"/>
      <c r="G97" s="650"/>
      <c r="H97" s="650"/>
      <c r="I97" s="650"/>
      <c r="J97" s="650"/>
      <c r="K97" s="650"/>
      <c r="L97" s="651"/>
      <c r="M97" s="652" t="s">
        <v>304</v>
      </c>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c r="AN97" s="596"/>
      <c r="AO97" s="596"/>
      <c r="AP97" s="596"/>
      <c r="AQ97" s="596"/>
      <c r="AR97" s="596"/>
      <c r="AS97" s="596"/>
      <c r="AT97" s="596"/>
      <c r="AU97" s="596"/>
      <c r="AV97" s="596"/>
      <c r="AW97" s="596"/>
      <c r="AX97" s="596"/>
      <c r="AY97" s="596"/>
      <c r="AZ97" s="596"/>
      <c r="BA97" s="653"/>
    </row>
    <row r="98" spans="3:53" ht="12.95" customHeight="1">
      <c r="C98" s="681" t="str">
        <f>入力シート!B62</f>
        <v/>
      </c>
      <c r="D98" s="682"/>
      <c r="E98" s="682"/>
      <c r="F98" s="682"/>
      <c r="G98" s="682"/>
      <c r="H98" s="682"/>
      <c r="I98" s="682"/>
      <c r="J98" s="682"/>
      <c r="K98" s="682"/>
      <c r="L98" s="683"/>
      <c r="M98" s="256" t="s">
        <v>96</v>
      </c>
      <c r="N98" s="257"/>
      <c r="O98" s="257"/>
      <c r="P98" s="257"/>
      <c r="Q98" s="257"/>
      <c r="R98" s="257"/>
      <c r="S98" s="257"/>
      <c r="T98" s="257"/>
      <c r="U98" s="257"/>
      <c r="V98" s="257"/>
      <c r="W98" s="293"/>
      <c r="X98" s="256" t="str">
        <f>入力シート!W62</f>
        <v>新規施設支援費</v>
      </c>
      <c r="Y98" s="257"/>
      <c r="Z98" s="257"/>
      <c r="AA98" s="293"/>
      <c r="AB98" s="256" t="s">
        <v>97</v>
      </c>
      <c r="AC98" s="257"/>
      <c r="AD98" s="257"/>
      <c r="AE98" s="257"/>
      <c r="AF98" s="257"/>
      <c r="AG98" s="257"/>
      <c r="AH98" s="257"/>
      <c r="AI98" s="257"/>
      <c r="AJ98" s="257"/>
      <c r="AK98" s="257"/>
      <c r="AL98" s="293"/>
      <c r="AM98" s="256" t="str">
        <f>入力シート!AL62</f>
        <v>なし</v>
      </c>
      <c r="AN98" s="257"/>
      <c r="AO98" s="257"/>
      <c r="AP98" s="257"/>
      <c r="AQ98" s="293"/>
      <c r="AR98" s="256"/>
      <c r="AS98" s="257"/>
      <c r="AT98" s="257"/>
      <c r="AU98" s="257"/>
      <c r="AV98" s="257"/>
      <c r="AW98" s="257"/>
      <c r="AX98" s="257"/>
      <c r="AY98" s="257"/>
      <c r="AZ98" s="257"/>
      <c r="BA98" s="258"/>
    </row>
    <row r="99" spans="3:53" ht="15" customHeight="1">
      <c r="C99" s="684"/>
      <c r="D99" s="685"/>
      <c r="E99" s="685"/>
      <c r="F99" s="685"/>
      <c r="G99" s="685"/>
      <c r="H99" s="685"/>
      <c r="I99" s="685"/>
      <c r="J99" s="685"/>
      <c r="K99" s="685"/>
      <c r="L99" s="686"/>
      <c r="M99" s="690" t="s">
        <v>305</v>
      </c>
      <c r="N99" s="691"/>
      <c r="O99" s="692"/>
      <c r="P99" s="696">
        <f>入力シート!O63</f>
        <v>0</v>
      </c>
      <c r="Q99" s="697"/>
      <c r="R99" s="698"/>
      <c r="S99" s="702" t="s">
        <v>306</v>
      </c>
      <c r="T99" s="703"/>
      <c r="U99" s="704"/>
      <c r="V99" s="708">
        <f>入力シート!U63</f>
        <v>0</v>
      </c>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10"/>
    </row>
    <row r="100" spans="3:53" ht="15" customHeight="1">
      <c r="C100" s="687"/>
      <c r="D100" s="688"/>
      <c r="E100" s="688"/>
      <c r="F100" s="688"/>
      <c r="G100" s="688"/>
      <c r="H100" s="688"/>
      <c r="I100" s="688"/>
      <c r="J100" s="688"/>
      <c r="K100" s="688"/>
      <c r="L100" s="689"/>
      <c r="M100" s="693"/>
      <c r="N100" s="694"/>
      <c r="O100" s="695"/>
      <c r="P100" s="699"/>
      <c r="Q100" s="700"/>
      <c r="R100" s="701"/>
      <c r="S100" s="705"/>
      <c r="T100" s="706"/>
      <c r="U100" s="707"/>
      <c r="V100" s="711"/>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2"/>
      <c r="AZ100" s="712"/>
      <c r="BA100" s="713"/>
    </row>
    <row r="101" spans="3:53" ht="12.95" customHeight="1">
      <c r="C101" s="681" t="str">
        <f>入力シート!B65</f>
        <v/>
      </c>
      <c r="D101" s="682"/>
      <c r="E101" s="682"/>
      <c r="F101" s="682"/>
      <c r="G101" s="682"/>
      <c r="H101" s="682"/>
      <c r="I101" s="682"/>
      <c r="J101" s="682"/>
      <c r="K101" s="682"/>
      <c r="L101" s="683"/>
      <c r="M101" s="256" t="s">
        <v>96</v>
      </c>
      <c r="N101" s="257"/>
      <c r="O101" s="257"/>
      <c r="P101" s="257"/>
      <c r="Q101" s="257"/>
      <c r="R101" s="257"/>
      <c r="S101" s="257"/>
      <c r="T101" s="257"/>
      <c r="U101" s="257"/>
      <c r="V101" s="257"/>
      <c r="W101" s="293"/>
      <c r="X101" s="256" t="str">
        <f>入力シート!W65</f>
        <v>新規施設支援費</v>
      </c>
      <c r="Y101" s="257"/>
      <c r="Z101" s="257"/>
      <c r="AA101" s="293"/>
      <c r="AB101" s="256" t="s">
        <v>97</v>
      </c>
      <c r="AC101" s="257"/>
      <c r="AD101" s="257"/>
      <c r="AE101" s="257"/>
      <c r="AF101" s="257"/>
      <c r="AG101" s="257"/>
      <c r="AH101" s="257"/>
      <c r="AI101" s="257"/>
      <c r="AJ101" s="257"/>
      <c r="AK101" s="257"/>
      <c r="AL101" s="293"/>
      <c r="AM101" s="256" t="str">
        <f>入力シート!AL65</f>
        <v>なし</v>
      </c>
      <c r="AN101" s="257"/>
      <c r="AO101" s="257"/>
      <c r="AP101" s="257"/>
      <c r="AQ101" s="293"/>
      <c r="AR101" s="256"/>
      <c r="AS101" s="257"/>
      <c r="AT101" s="257"/>
      <c r="AU101" s="257"/>
      <c r="AV101" s="257"/>
      <c r="AW101" s="257"/>
      <c r="AX101" s="257"/>
      <c r="AY101" s="257"/>
      <c r="AZ101" s="257"/>
      <c r="BA101" s="258"/>
    </row>
    <row r="102" spans="3:53" ht="15" customHeight="1">
      <c r="C102" s="684"/>
      <c r="D102" s="685"/>
      <c r="E102" s="685"/>
      <c r="F102" s="685"/>
      <c r="G102" s="685"/>
      <c r="H102" s="685"/>
      <c r="I102" s="685"/>
      <c r="J102" s="685"/>
      <c r="K102" s="685"/>
      <c r="L102" s="686"/>
      <c r="M102" s="690" t="s">
        <v>305</v>
      </c>
      <c r="N102" s="691"/>
      <c r="O102" s="692"/>
      <c r="P102" s="696">
        <f>入力シート!O66</f>
        <v>0</v>
      </c>
      <c r="Q102" s="697"/>
      <c r="R102" s="698"/>
      <c r="S102" s="702" t="s">
        <v>306</v>
      </c>
      <c r="T102" s="703"/>
      <c r="U102" s="704"/>
      <c r="V102" s="708">
        <f>入力シート!U66</f>
        <v>0</v>
      </c>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10"/>
    </row>
    <row r="103" spans="3:53" ht="15" customHeight="1">
      <c r="C103" s="687"/>
      <c r="D103" s="688"/>
      <c r="E103" s="688"/>
      <c r="F103" s="688"/>
      <c r="G103" s="688"/>
      <c r="H103" s="688"/>
      <c r="I103" s="688"/>
      <c r="J103" s="688"/>
      <c r="K103" s="688"/>
      <c r="L103" s="689"/>
      <c r="M103" s="693"/>
      <c r="N103" s="694"/>
      <c r="O103" s="695"/>
      <c r="P103" s="699"/>
      <c r="Q103" s="700"/>
      <c r="R103" s="701"/>
      <c r="S103" s="705"/>
      <c r="T103" s="706"/>
      <c r="U103" s="707"/>
      <c r="V103" s="711"/>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2"/>
      <c r="AY103" s="712"/>
      <c r="AZ103" s="712"/>
      <c r="BA103" s="713"/>
    </row>
    <row r="104" spans="3:53" ht="12.95" customHeight="1">
      <c r="C104" s="681" t="str">
        <f>入力シート!B68</f>
        <v/>
      </c>
      <c r="D104" s="682"/>
      <c r="E104" s="682"/>
      <c r="F104" s="682"/>
      <c r="G104" s="682"/>
      <c r="H104" s="682"/>
      <c r="I104" s="682"/>
      <c r="J104" s="682"/>
      <c r="K104" s="682"/>
      <c r="L104" s="683"/>
      <c r="M104" s="256" t="s">
        <v>96</v>
      </c>
      <c r="N104" s="257"/>
      <c r="O104" s="257"/>
      <c r="P104" s="257"/>
      <c r="Q104" s="257"/>
      <c r="R104" s="257"/>
      <c r="S104" s="257"/>
      <c r="T104" s="257"/>
      <c r="U104" s="257"/>
      <c r="V104" s="257"/>
      <c r="W104" s="293"/>
      <c r="X104" s="256" t="str">
        <f>入力シート!W68</f>
        <v>新規施設支援費</v>
      </c>
      <c r="Y104" s="257"/>
      <c r="Z104" s="257"/>
      <c r="AA104" s="293"/>
      <c r="AB104" s="256" t="s">
        <v>97</v>
      </c>
      <c r="AC104" s="257"/>
      <c r="AD104" s="257"/>
      <c r="AE104" s="257"/>
      <c r="AF104" s="257"/>
      <c r="AG104" s="257"/>
      <c r="AH104" s="257"/>
      <c r="AI104" s="257"/>
      <c r="AJ104" s="257"/>
      <c r="AK104" s="257"/>
      <c r="AL104" s="293"/>
      <c r="AM104" s="256" t="str">
        <f>入力シート!AL68</f>
        <v>なし</v>
      </c>
      <c r="AN104" s="257"/>
      <c r="AO104" s="257"/>
      <c r="AP104" s="257"/>
      <c r="AQ104" s="293"/>
      <c r="AR104" s="256"/>
      <c r="AS104" s="257"/>
      <c r="AT104" s="257"/>
      <c r="AU104" s="257"/>
      <c r="AV104" s="257"/>
      <c r="AW104" s="257"/>
      <c r="AX104" s="257"/>
      <c r="AY104" s="257"/>
      <c r="AZ104" s="257"/>
      <c r="BA104" s="258"/>
    </row>
    <row r="105" spans="3:53" ht="15" customHeight="1">
      <c r="C105" s="684"/>
      <c r="D105" s="685"/>
      <c r="E105" s="685"/>
      <c r="F105" s="685"/>
      <c r="G105" s="685"/>
      <c r="H105" s="685"/>
      <c r="I105" s="685"/>
      <c r="J105" s="685"/>
      <c r="K105" s="685"/>
      <c r="L105" s="686"/>
      <c r="M105" s="690" t="s">
        <v>305</v>
      </c>
      <c r="N105" s="691"/>
      <c r="O105" s="692"/>
      <c r="P105" s="696">
        <f>入力シート!O69</f>
        <v>0</v>
      </c>
      <c r="Q105" s="697"/>
      <c r="R105" s="698"/>
      <c r="S105" s="702" t="s">
        <v>306</v>
      </c>
      <c r="T105" s="703"/>
      <c r="U105" s="704"/>
      <c r="V105" s="708">
        <f>入力シート!U69</f>
        <v>0</v>
      </c>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10"/>
    </row>
    <row r="106" spans="3:53" ht="15" customHeight="1">
      <c r="C106" s="687"/>
      <c r="D106" s="688"/>
      <c r="E106" s="688"/>
      <c r="F106" s="688"/>
      <c r="G106" s="688"/>
      <c r="H106" s="688"/>
      <c r="I106" s="688"/>
      <c r="J106" s="688"/>
      <c r="K106" s="688"/>
      <c r="L106" s="689"/>
      <c r="M106" s="693"/>
      <c r="N106" s="694"/>
      <c r="O106" s="695"/>
      <c r="P106" s="699"/>
      <c r="Q106" s="700"/>
      <c r="R106" s="701"/>
      <c r="S106" s="705"/>
      <c r="T106" s="706"/>
      <c r="U106" s="707"/>
      <c r="V106" s="711"/>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3"/>
    </row>
    <row r="107" spans="3:53" ht="12.95" customHeight="1">
      <c r="C107" s="681" t="str">
        <f>入力シート!B71</f>
        <v/>
      </c>
      <c r="D107" s="682"/>
      <c r="E107" s="682"/>
      <c r="F107" s="682"/>
      <c r="G107" s="682"/>
      <c r="H107" s="682"/>
      <c r="I107" s="682"/>
      <c r="J107" s="682"/>
      <c r="K107" s="682"/>
      <c r="L107" s="683"/>
      <c r="M107" s="256" t="s">
        <v>96</v>
      </c>
      <c r="N107" s="257"/>
      <c r="O107" s="257"/>
      <c r="P107" s="257"/>
      <c r="Q107" s="257"/>
      <c r="R107" s="257"/>
      <c r="S107" s="257"/>
      <c r="T107" s="257"/>
      <c r="U107" s="257"/>
      <c r="V107" s="257"/>
      <c r="W107" s="293"/>
      <c r="X107" s="256" t="str">
        <f>入力シート!W71</f>
        <v>新規施設支援費</v>
      </c>
      <c r="Y107" s="257"/>
      <c r="Z107" s="257"/>
      <c r="AA107" s="293"/>
      <c r="AB107" s="256" t="s">
        <v>97</v>
      </c>
      <c r="AC107" s="257"/>
      <c r="AD107" s="257"/>
      <c r="AE107" s="257"/>
      <c r="AF107" s="257"/>
      <c r="AG107" s="257"/>
      <c r="AH107" s="257"/>
      <c r="AI107" s="257"/>
      <c r="AJ107" s="257"/>
      <c r="AK107" s="257"/>
      <c r="AL107" s="293"/>
      <c r="AM107" s="256" t="str">
        <f>入力シート!AL71</f>
        <v>なし</v>
      </c>
      <c r="AN107" s="257"/>
      <c r="AO107" s="257"/>
      <c r="AP107" s="257"/>
      <c r="AQ107" s="293"/>
      <c r="AR107" s="256"/>
      <c r="AS107" s="257"/>
      <c r="AT107" s="257"/>
      <c r="AU107" s="257"/>
      <c r="AV107" s="257"/>
      <c r="AW107" s="257"/>
      <c r="AX107" s="257"/>
      <c r="AY107" s="257"/>
      <c r="AZ107" s="257"/>
      <c r="BA107" s="258"/>
    </row>
    <row r="108" spans="3:53" ht="15" customHeight="1">
      <c r="C108" s="684"/>
      <c r="D108" s="685"/>
      <c r="E108" s="685"/>
      <c r="F108" s="685"/>
      <c r="G108" s="685"/>
      <c r="H108" s="685"/>
      <c r="I108" s="685"/>
      <c r="J108" s="685"/>
      <c r="K108" s="685"/>
      <c r="L108" s="686"/>
      <c r="M108" s="690" t="s">
        <v>305</v>
      </c>
      <c r="N108" s="691"/>
      <c r="O108" s="692"/>
      <c r="P108" s="696">
        <f>入力シート!O72</f>
        <v>0</v>
      </c>
      <c r="Q108" s="697"/>
      <c r="R108" s="698"/>
      <c r="S108" s="702" t="s">
        <v>306</v>
      </c>
      <c r="T108" s="703"/>
      <c r="U108" s="704"/>
      <c r="V108" s="708">
        <f>入力シート!U72</f>
        <v>0</v>
      </c>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10"/>
    </row>
    <row r="109" spans="3:53" ht="15" customHeight="1">
      <c r="C109" s="687"/>
      <c r="D109" s="688"/>
      <c r="E109" s="688"/>
      <c r="F109" s="688"/>
      <c r="G109" s="688"/>
      <c r="H109" s="688"/>
      <c r="I109" s="688"/>
      <c r="J109" s="688"/>
      <c r="K109" s="688"/>
      <c r="L109" s="689"/>
      <c r="M109" s="693"/>
      <c r="N109" s="694"/>
      <c r="O109" s="695"/>
      <c r="P109" s="699"/>
      <c r="Q109" s="700"/>
      <c r="R109" s="701"/>
      <c r="S109" s="705"/>
      <c r="T109" s="706"/>
      <c r="U109" s="707"/>
      <c r="V109" s="711"/>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3"/>
    </row>
    <row r="110" spans="3:53" ht="12.95" customHeight="1">
      <c r="C110" s="681" t="str">
        <f>入力シート!B74</f>
        <v/>
      </c>
      <c r="D110" s="682"/>
      <c r="E110" s="682"/>
      <c r="F110" s="682"/>
      <c r="G110" s="682"/>
      <c r="H110" s="682"/>
      <c r="I110" s="682"/>
      <c r="J110" s="682"/>
      <c r="K110" s="682"/>
      <c r="L110" s="683"/>
      <c r="M110" s="256" t="s">
        <v>96</v>
      </c>
      <c r="N110" s="257"/>
      <c r="O110" s="257"/>
      <c r="P110" s="257"/>
      <c r="Q110" s="257"/>
      <c r="R110" s="257"/>
      <c r="S110" s="257"/>
      <c r="T110" s="257"/>
      <c r="U110" s="257"/>
      <c r="V110" s="257"/>
      <c r="W110" s="293"/>
      <c r="X110" s="256" t="str">
        <f>入力シート!W74</f>
        <v>新規施設支援費</v>
      </c>
      <c r="Y110" s="257"/>
      <c r="Z110" s="257"/>
      <c r="AA110" s="293"/>
      <c r="AB110" s="256" t="s">
        <v>97</v>
      </c>
      <c r="AC110" s="257"/>
      <c r="AD110" s="257"/>
      <c r="AE110" s="257"/>
      <c r="AF110" s="257"/>
      <c r="AG110" s="257"/>
      <c r="AH110" s="257"/>
      <c r="AI110" s="257"/>
      <c r="AJ110" s="257"/>
      <c r="AK110" s="257"/>
      <c r="AL110" s="293"/>
      <c r="AM110" s="256" t="str">
        <f>入力シート!AL74</f>
        <v>なし</v>
      </c>
      <c r="AN110" s="257"/>
      <c r="AO110" s="257"/>
      <c r="AP110" s="257"/>
      <c r="AQ110" s="293"/>
      <c r="AR110" s="256"/>
      <c r="AS110" s="257"/>
      <c r="AT110" s="257"/>
      <c r="AU110" s="257"/>
      <c r="AV110" s="257"/>
      <c r="AW110" s="257"/>
      <c r="AX110" s="257"/>
      <c r="AY110" s="257"/>
      <c r="AZ110" s="257"/>
      <c r="BA110" s="258"/>
    </row>
    <row r="111" spans="3:53" ht="15" customHeight="1">
      <c r="C111" s="684"/>
      <c r="D111" s="685"/>
      <c r="E111" s="685"/>
      <c r="F111" s="685"/>
      <c r="G111" s="685"/>
      <c r="H111" s="685"/>
      <c r="I111" s="685"/>
      <c r="J111" s="685"/>
      <c r="K111" s="685"/>
      <c r="L111" s="686"/>
      <c r="M111" s="690" t="s">
        <v>305</v>
      </c>
      <c r="N111" s="691"/>
      <c r="O111" s="692"/>
      <c r="P111" s="696">
        <f>入力シート!O75</f>
        <v>0</v>
      </c>
      <c r="Q111" s="697"/>
      <c r="R111" s="698"/>
      <c r="S111" s="702" t="s">
        <v>306</v>
      </c>
      <c r="T111" s="703"/>
      <c r="U111" s="704"/>
      <c r="V111" s="708">
        <f>入力シート!U75</f>
        <v>0</v>
      </c>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10"/>
    </row>
    <row r="112" spans="3:53" ht="15" customHeight="1">
      <c r="C112" s="687"/>
      <c r="D112" s="688"/>
      <c r="E112" s="688"/>
      <c r="F112" s="688"/>
      <c r="G112" s="688"/>
      <c r="H112" s="688"/>
      <c r="I112" s="688"/>
      <c r="J112" s="688"/>
      <c r="K112" s="688"/>
      <c r="L112" s="689"/>
      <c r="M112" s="693"/>
      <c r="N112" s="694"/>
      <c r="O112" s="695"/>
      <c r="P112" s="699"/>
      <c r="Q112" s="700"/>
      <c r="R112" s="701"/>
      <c r="S112" s="705"/>
      <c r="T112" s="706"/>
      <c r="U112" s="707"/>
      <c r="V112" s="711"/>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2"/>
      <c r="AY112" s="712"/>
      <c r="AZ112" s="712"/>
      <c r="BA112" s="713"/>
    </row>
    <row r="113" spans="2:53" ht="12.95" customHeight="1">
      <c r="C113" s="681" t="str">
        <f>入力シート!B77</f>
        <v/>
      </c>
      <c r="D113" s="682"/>
      <c r="E113" s="682"/>
      <c r="F113" s="682"/>
      <c r="G113" s="682"/>
      <c r="H113" s="682"/>
      <c r="I113" s="682"/>
      <c r="J113" s="682"/>
      <c r="K113" s="682"/>
      <c r="L113" s="683"/>
      <c r="M113" s="256" t="s">
        <v>96</v>
      </c>
      <c r="N113" s="257"/>
      <c r="O113" s="257"/>
      <c r="P113" s="257"/>
      <c r="Q113" s="257"/>
      <c r="R113" s="257"/>
      <c r="S113" s="257"/>
      <c r="T113" s="257"/>
      <c r="U113" s="257"/>
      <c r="V113" s="257"/>
      <c r="W113" s="293"/>
      <c r="X113" s="256" t="str">
        <f>入力シート!W77</f>
        <v>新規施設支援費</v>
      </c>
      <c r="Y113" s="257"/>
      <c r="Z113" s="257"/>
      <c r="AA113" s="293"/>
      <c r="AB113" s="256" t="s">
        <v>97</v>
      </c>
      <c r="AC113" s="257"/>
      <c r="AD113" s="257"/>
      <c r="AE113" s="257"/>
      <c r="AF113" s="257"/>
      <c r="AG113" s="257"/>
      <c r="AH113" s="257"/>
      <c r="AI113" s="257"/>
      <c r="AJ113" s="257"/>
      <c r="AK113" s="257"/>
      <c r="AL113" s="293"/>
      <c r="AM113" s="256" t="str">
        <f>入力シート!AL77</f>
        <v>なし</v>
      </c>
      <c r="AN113" s="257"/>
      <c r="AO113" s="257"/>
      <c r="AP113" s="257"/>
      <c r="AQ113" s="293"/>
      <c r="AR113" s="256"/>
      <c r="AS113" s="257"/>
      <c r="AT113" s="257"/>
      <c r="AU113" s="257"/>
      <c r="AV113" s="257"/>
      <c r="AW113" s="257"/>
      <c r="AX113" s="257"/>
      <c r="AY113" s="257"/>
      <c r="AZ113" s="257"/>
      <c r="BA113" s="258"/>
    </row>
    <row r="114" spans="2:53" ht="15" customHeight="1">
      <c r="C114" s="684"/>
      <c r="D114" s="685"/>
      <c r="E114" s="685"/>
      <c r="F114" s="685"/>
      <c r="G114" s="685"/>
      <c r="H114" s="685"/>
      <c r="I114" s="685"/>
      <c r="J114" s="685"/>
      <c r="K114" s="685"/>
      <c r="L114" s="686"/>
      <c r="M114" s="690" t="s">
        <v>305</v>
      </c>
      <c r="N114" s="691"/>
      <c r="O114" s="692"/>
      <c r="P114" s="696">
        <f>入力シート!O78</f>
        <v>0</v>
      </c>
      <c r="Q114" s="697"/>
      <c r="R114" s="698"/>
      <c r="S114" s="702" t="s">
        <v>306</v>
      </c>
      <c r="T114" s="703"/>
      <c r="U114" s="704"/>
      <c r="V114" s="708">
        <f>入力シート!U78</f>
        <v>0</v>
      </c>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10"/>
    </row>
    <row r="115" spans="2:53" ht="15" customHeight="1">
      <c r="C115" s="687"/>
      <c r="D115" s="688"/>
      <c r="E115" s="688"/>
      <c r="F115" s="688"/>
      <c r="G115" s="688"/>
      <c r="H115" s="688"/>
      <c r="I115" s="688"/>
      <c r="J115" s="688"/>
      <c r="K115" s="688"/>
      <c r="L115" s="689"/>
      <c r="M115" s="693"/>
      <c r="N115" s="694"/>
      <c r="O115" s="695"/>
      <c r="P115" s="699"/>
      <c r="Q115" s="700"/>
      <c r="R115" s="701"/>
      <c r="S115" s="705"/>
      <c r="T115" s="706"/>
      <c r="U115" s="707"/>
      <c r="V115" s="711"/>
      <c r="W115" s="712"/>
      <c r="X115" s="712"/>
      <c r="Y115" s="712"/>
      <c r="Z115" s="712"/>
      <c r="AA115" s="712"/>
      <c r="AB115" s="712"/>
      <c r="AC115" s="712"/>
      <c r="AD115" s="712"/>
      <c r="AE115" s="712"/>
      <c r="AF115" s="712"/>
      <c r="AG115" s="712"/>
      <c r="AH115" s="712"/>
      <c r="AI115" s="712"/>
      <c r="AJ115" s="712"/>
      <c r="AK115" s="712"/>
      <c r="AL115" s="712"/>
      <c r="AM115" s="712"/>
      <c r="AN115" s="712"/>
      <c r="AO115" s="712"/>
      <c r="AP115" s="712"/>
      <c r="AQ115" s="712"/>
      <c r="AR115" s="712"/>
      <c r="AS115" s="712"/>
      <c r="AT115" s="712"/>
      <c r="AU115" s="712"/>
      <c r="AV115" s="712"/>
      <c r="AW115" s="712"/>
      <c r="AX115" s="712"/>
      <c r="AY115" s="712"/>
      <c r="AZ115" s="712"/>
      <c r="BA115" s="713"/>
    </row>
    <row r="116" spans="2:53" ht="12.95" customHeight="1">
      <c r="C116" s="681" t="str">
        <f>入力シート!B80</f>
        <v/>
      </c>
      <c r="D116" s="682"/>
      <c r="E116" s="682"/>
      <c r="F116" s="682"/>
      <c r="G116" s="682"/>
      <c r="H116" s="682"/>
      <c r="I116" s="682"/>
      <c r="J116" s="682"/>
      <c r="K116" s="682"/>
      <c r="L116" s="683"/>
      <c r="M116" s="256" t="s">
        <v>96</v>
      </c>
      <c r="N116" s="257"/>
      <c r="O116" s="257"/>
      <c r="P116" s="257"/>
      <c r="Q116" s="257"/>
      <c r="R116" s="257"/>
      <c r="S116" s="257"/>
      <c r="T116" s="257"/>
      <c r="U116" s="257"/>
      <c r="V116" s="257"/>
      <c r="W116" s="293"/>
      <c r="X116" s="256" t="str">
        <f>入力シート!W80</f>
        <v>新規施設支援費</v>
      </c>
      <c r="Y116" s="257"/>
      <c r="Z116" s="257"/>
      <c r="AA116" s="293"/>
      <c r="AB116" s="256" t="s">
        <v>97</v>
      </c>
      <c r="AC116" s="257"/>
      <c r="AD116" s="257"/>
      <c r="AE116" s="257"/>
      <c r="AF116" s="257"/>
      <c r="AG116" s="257"/>
      <c r="AH116" s="257"/>
      <c r="AI116" s="257"/>
      <c r="AJ116" s="257"/>
      <c r="AK116" s="257"/>
      <c r="AL116" s="293"/>
      <c r="AM116" s="256" t="str">
        <f>入力シート!AL80</f>
        <v>なし</v>
      </c>
      <c r="AN116" s="257"/>
      <c r="AO116" s="257"/>
      <c r="AP116" s="257"/>
      <c r="AQ116" s="293"/>
      <c r="AR116" s="256"/>
      <c r="AS116" s="257"/>
      <c r="AT116" s="257"/>
      <c r="AU116" s="257"/>
      <c r="AV116" s="257"/>
      <c r="AW116" s="257"/>
      <c r="AX116" s="257"/>
      <c r="AY116" s="257"/>
      <c r="AZ116" s="257"/>
      <c r="BA116" s="258"/>
    </row>
    <row r="117" spans="2:53" ht="15" customHeight="1">
      <c r="C117" s="684"/>
      <c r="D117" s="685"/>
      <c r="E117" s="685"/>
      <c r="F117" s="685"/>
      <c r="G117" s="685"/>
      <c r="H117" s="685"/>
      <c r="I117" s="685"/>
      <c r="J117" s="685"/>
      <c r="K117" s="685"/>
      <c r="L117" s="686"/>
      <c r="M117" s="690" t="s">
        <v>305</v>
      </c>
      <c r="N117" s="691"/>
      <c r="O117" s="692"/>
      <c r="P117" s="696">
        <f>入力シート!O81</f>
        <v>0</v>
      </c>
      <c r="Q117" s="697"/>
      <c r="R117" s="698"/>
      <c r="S117" s="702" t="s">
        <v>306</v>
      </c>
      <c r="T117" s="703"/>
      <c r="U117" s="704"/>
      <c r="V117" s="708">
        <f>入力シート!U81</f>
        <v>0</v>
      </c>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10"/>
    </row>
    <row r="118" spans="2:53" ht="15" customHeight="1">
      <c r="C118" s="687"/>
      <c r="D118" s="688"/>
      <c r="E118" s="688"/>
      <c r="F118" s="688"/>
      <c r="G118" s="688"/>
      <c r="H118" s="688"/>
      <c r="I118" s="688"/>
      <c r="J118" s="688"/>
      <c r="K118" s="688"/>
      <c r="L118" s="689"/>
      <c r="M118" s="693"/>
      <c r="N118" s="694"/>
      <c r="O118" s="695"/>
      <c r="P118" s="699"/>
      <c r="Q118" s="700"/>
      <c r="R118" s="701"/>
      <c r="S118" s="705"/>
      <c r="T118" s="706"/>
      <c r="U118" s="707"/>
      <c r="V118" s="711"/>
      <c r="W118" s="712"/>
      <c r="X118" s="712"/>
      <c r="Y118" s="712"/>
      <c r="Z118" s="712"/>
      <c r="AA118" s="712"/>
      <c r="AB118" s="712"/>
      <c r="AC118" s="712"/>
      <c r="AD118" s="712"/>
      <c r="AE118" s="712"/>
      <c r="AF118" s="712"/>
      <c r="AG118" s="712"/>
      <c r="AH118" s="712"/>
      <c r="AI118" s="712"/>
      <c r="AJ118" s="712"/>
      <c r="AK118" s="712"/>
      <c r="AL118" s="712"/>
      <c r="AM118" s="712"/>
      <c r="AN118" s="712"/>
      <c r="AO118" s="712"/>
      <c r="AP118" s="712"/>
      <c r="AQ118" s="712"/>
      <c r="AR118" s="712"/>
      <c r="AS118" s="712"/>
      <c r="AT118" s="712"/>
      <c r="AU118" s="712"/>
      <c r="AV118" s="712"/>
      <c r="AW118" s="712"/>
      <c r="AX118" s="712"/>
      <c r="AY118" s="712"/>
      <c r="AZ118" s="712"/>
      <c r="BA118" s="713"/>
    </row>
    <row r="119" spans="2:53" ht="12.95" customHeight="1">
      <c r="C119" s="681" t="str">
        <f>入力シート!B83</f>
        <v/>
      </c>
      <c r="D119" s="682"/>
      <c r="E119" s="682"/>
      <c r="F119" s="682"/>
      <c r="G119" s="682"/>
      <c r="H119" s="682"/>
      <c r="I119" s="682"/>
      <c r="J119" s="682"/>
      <c r="K119" s="682"/>
      <c r="L119" s="683"/>
      <c r="M119" s="256" t="s">
        <v>96</v>
      </c>
      <c r="N119" s="257"/>
      <c r="O119" s="257"/>
      <c r="P119" s="257"/>
      <c r="Q119" s="257"/>
      <c r="R119" s="257"/>
      <c r="S119" s="257"/>
      <c r="T119" s="257"/>
      <c r="U119" s="257"/>
      <c r="V119" s="257"/>
      <c r="W119" s="293"/>
      <c r="X119" s="256" t="str">
        <f>入力シート!W83</f>
        <v>新規施設支援費</v>
      </c>
      <c r="Y119" s="257"/>
      <c r="Z119" s="257"/>
      <c r="AA119" s="293"/>
      <c r="AB119" s="256" t="s">
        <v>97</v>
      </c>
      <c r="AC119" s="257"/>
      <c r="AD119" s="257"/>
      <c r="AE119" s="257"/>
      <c r="AF119" s="257"/>
      <c r="AG119" s="257"/>
      <c r="AH119" s="257"/>
      <c r="AI119" s="257"/>
      <c r="AJ119" s="257"/>
      <c r="AK119" s="257"/>
      <c r="AL119" s="293"/>
      <c r="AM119" s="256" t="str">
        <f>入力シート!AL83</f>
        <v>なし</v>
      </c>
      <c r="AN119" s="257"/>
      <c r="AO119" s="257"/>
      <c r="AP119" s="257"/>
      <c r="AQ119" s="293"/>
      <c r="AR119" s="256"/>
      <c r="AS119" s="257"/>
      <c r="AT119" s="257"/>
      <c r="AU119" s="257"/>
      <c r="AV119" s="257"/>
      <c r="AW119" s="257"/>
      <c r="AX119" s="257"/>
      <c r="AY119" s="257"/>
      <c r="AZ119" s="257"/>
      <c r="BA119" s="258"/>
    </row>
    <row r="120" spans="2:53" ht="15" customHeight="1">
      <c r="C120" s="684"/>
      <c r="D120" s="685"/>
      <c r="E120" s="685"/>
      <c r="F120" s="685"/>
      <c r="G120" s="685"/>
      <c r="H120" s="685"/>
      <c r="I120" s="685"/>
      <c r="J120" s="685"/>
      <c r="K120" s="685"/>
      <c r="L120" s="686"/>
      <c r="M120" s="690" t="s">
        <v>305</v>
      </c>
      <c r="N120" s="691"/>
      <c r="O120" s="692"/>
      <c r="P120" s="696">
        <f>入力シート!O84</f>
        <v>0</v>
      </c>
      <c r="Q120" s="697"/>
      <c r="R120" s="698"/>
      <c r="S120" s="702" t="s">
        <v>306</v>
      </c>
      <c r="T120" s="703"/>
      <c r="U120" s="704"/>
      <c r="V120" s="708">
        <f>入力シート!U84</f>
        <v>0</v>
      </c>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10"/>
    </row>
    <row r="121" spans="2:53" ht="15" customHeight="1">
      <c r="C121" s="687"/>
      <c r="D121" s="688"/>
      <c r="E121" s="688"/>
      <c r="F121" s="688"/>
      <c r="G121" s="688"/>
      <c r="H121" s="688"/>
      <c r="I121" s="688"/>
      <c r="J121" s="688"/>
      <c r="K121" s="688"/>
      <c r="L121" s="689"/>
      <c r="M121" s="693"/>
      <c r="N121" s="694"/>
      <c r="O121" s="695"/>
      <c r="P121" s="699"/>
      <c r="Q121" s="700"/>
      <c r="R121" s="701"/>
      <c r="S121" s="705"/>
      <c r="T121" s="706"/>
      <c r="U121" s="707"/>
      <c r="V121" s="711"/>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2"/>
      <c r="AY121" s="712"/>
      <c r="AZ121" s="712"/>
      <c r="BA121" s="713"/>
    </row>
    <row r="122" spans="2:53" ht="12.95" customHeight="1">
      <c r="C122" s="681" t="str">
        <f>入力シート!B86</f>
        <v/>
      </c>
      <c r="D122" s="682"/>
      <c r="E122" s="682"/>
      <c r="F122" s="682"/>
      <c r="G122" s="682"/>
      <c r="H122" s="682"/>
      <c r="I122" s="682"/>
      <c r="J122" s="682"/>
      <c r="K122" s="682"/>
      <c r="L122" s="683"/>
      <c r="M122" s="256" t="s">
        <v>96</v>
      </c>
      <c r="N122" s="257"/>
      <c r="O122" s="257"/>
      <c r="P122" s="257"/>
      <c r="Q122" s="257"/>
      <c r="R122" s="257"/>
      <c r="S122" s="257"/>
      <c r="T122" s="257"/>
      <c r="U122" s="257"/>
      <c r="V122" s="257"/>
      <c r="W122" s="293"/>
      <c r="X122" s="256" t="str">
        <f>入力シート!W86</f>
        <v>新規施設支援費</v>
      </c>
      <c r="Y122" s="257"/>
      <c r="Z122" s="257"/>
      <c r="AA122" s="293"/>
      <c r="AB122" s="256" t="s">
        <v>97</v>
      </c>
      <c r="AC122" s="257"/>
      <c r="AD122" s="257"/>
      <c r="AE122" s="257"/>
      <c r="AF122" s="257"/>
      <c r="AG122" s="257"/>
      <c r="AH122" s="257"/>
      <c r="AI122" s="257"/>
      <c r="AJ122" s="257"/>
      <c r="AK122" s="257"/>
      <c r="AL122" s="293"/>
      <c r="AM122" s="256" t="str">
        <f>入力シート!AL86</f>
        <v>なし</v>
      </c>
      <c r="AN122" s="257"/>
      <c r="AO122" s="257"/>
      <c r="AP122" s="257"/>
      <c r="AQ122" s="293"/>
      <c r="AR122" s="256"/>
      <c r="AS122" s="257"/>
      <c r="AT122" s="257"/>
      <c r="AU122" s="257"/>
      <c r="AV122" s="257"/>
      <c r="AW122" s="257"/>
      <c r="AX122" s="257"/>
      <c r="AY122" s="257"/>
      <c r="AZ122" s="257"/>
      <c r="BA122" s="258"/>
    </row>
    <row r="123" spans="2:53" ht="15" customHeight="1">
      <c r="C123" s="684"/>
      <c r="D123" s="685"/>
      <c r="E123" s="685"/>
      <c r="F123" s="685"/>
      <c r="G123" s="685"/>
      <c r="H123" s="685"/>
      <c r="I123" s="685"/>
      <c r="J123" s="685"/>
      <c r="K123" s="685"/>
      <c r="L123" s="686"/>
      <c r="M123" s="690" t="s">
        <v>305</v>
      </c>
      <c r="N123" s="691"/>
      <c r="O123" s="692"/>
      <c r="P123" s="696">
        <f>入力シート!O87</f>
        <v>0</v>
      </c>
      <c r="Q123" s="697"/>
      <c r="R123" s="698"/>
      <c r="S123" s="702" t="s">
        <v>306</v>
      </c>
      <c r="T123" s="703"/>
      <c r="U123" s="704"/>
      <c r="V123" s="708">
        <f>入力シート!U87</f>
        <v>0</v>
      </c>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10"/>
    </row>
    <row r="124" spans="2:53" ht="15" customHeight="1">
      <c r="C124" s="687"/>
      <c r="D124" s="688"/>
      <c r="E124" s="688"/>
      <c r="F124" s="688"/>
      <c r="G124" s="688"/>
      <c r="H124" s="688"/>
      <c r="I124" s="688"/>
      <c r="J124" s="688"/>
      <c r="K124" s="688"/>
      <c r="L124" s="689"/>
      <c r="M124" s="693"/>
      <c r="N124" s="694"/>
      <c r="O124" s="695"/>
      <c r="P124" s="699"/>
      <c r="Q124" s="700"/>
      <c r="R124" s="701"/>
      <c r="S124" s="705"/>
      <c r="T124" s="706"/>
      <c r="U124" s="707"/>
      <c r="V124" s="711"/>
      <c r="W124" s="712"/>
      <c r="X124" s="712"/>
      <c r="Y124" s="712"/>
      <c r="Z124" s="712"/>
      <c r="AA124" s="712"/>
      <c r="AB124" s="712"/>
      <c r="AC124" s="712"/>
      <c r="AD124" s="712"/>
      <c r="AE124" s="712"/>
      <c r="AF124" s="712"/>
      <c r="AG124" s="712"/>
      <c r="AH124" s="712"/>
      <c r="AI124" s="712"/>
      <c r="AJ124" s="712"/>
      <c r="AK124" s="712"/>
      <c r="AL124" s="712"/>
      <c r="AM124" s="712"/>
      <c r="AN124" s="712"/>
      <c r="AO124" s="712"/>
      <c r="AP124" s="712"/>
      <c r="AQ124" s="712"/>
      <c r="AR124" s="712"/>
      <c r="AS124" s="712"/>
      <c r="AT124" s="712"/>
      <c r="AU124" s="712"/>
      <c r="AV124" s="712"/>
      <c r="AW124" s="712"/>
      <c r="AX124" s="712"/>
      <c r="AY124" s="712"/>
      <c r="AZ124" s="712"/>
      <c r="BA124" s="713"/>
    </row>
    <row r="125" spans="2:53" ht="12.95" customHeight="1">
      <c r="C125" s="681" t="str">
        <f>入力シート!B89</f>
        <v/>
      </c>
      <c r="D125" s="682"/>
      <c r="E125" s="682"/>
      <c r="F125" s="682"/>
      <c r="G125" s="682"/>
      <c r="H125" s="682"/>
      <c r="I125" s="682"/>
      <c r="J125" s="682"/>
      <c r="K125" s="682"/>
      <c r="L125" s="683"/>
      <c r="M125" s="256" t="s">
        <v>96</v>
      </c>
      <c r="N125" s="257"/>
      <c r="O125" s="257"/>
      <c r="P125" s="257"/>
      <c r="Q125" s="257"/>
      <c r="R125" s="257"/>
      <c r="S125" s="257"/>
      <c r="T125" s="257"/>
      <c r="U125" s="257"/>
      <c r="V125" s="257"/>
      <c r="W125" s="293"/>
      <c r="X125" s="256" t="str">
        <f>入力シート!W89</f>
        <v>新規施設支援費</v>
      </c>
      <c r="Y125" s="257"/>
      <c r="Z125" s="257"/>
      <c r="AA125" s="293"/>
      <c r="AB125" s="256" t="s">
        <v>97</v>
      </c>
      <c r="AC125" s="257"/>
      <c r="AD125" s="257"/>
      <c r="AE125" s="257"/>
      <c r="AF125" s="257"/>
      <c r="AG125" s="257"/>
      <c r="AH125" s="257"/>
      <c r="AI125" s="257"/>
      <c r="AJ125" s="257"/>
      <c r="AK125" s="257"/>
      <c r="AL125" s="293"/>
      <c r="AM125" s="256" t="str">
        <f>入力シート!AL89</f>
        <v>なし</v>
      </c>
      <c r="AN125" s="257"/>
      <c r="AO125" s="257"/>
      <c r="AP125" s="257"/>
      <c r="AQ125" s="293"/>
      <c r="AR125" s="256"/>
      <c r="AS125" s="257"/>
      <c r="AT125" s="257"/>
      <c r="AU125" s="257"/>
      <c r="AV125" s="257"/>
      <c r="AW125" s="257"/>
      <c r="AX125" s="257"/>
      <c r="AY125" s="257"/>
      <c r="AZ125" s="257"/>
      <c r="BA125" s="258"/>
    </row>
    <row r="126" spans="2:53" ht="15" customHeight="1">
      <c r="C126" s="684"/>
      <c r="D126" s="685"/>
      <c r="E126" s="685"/>
      <c r="F126" s="685"/>
      <c r="G126" s="685"/>
      <c r="H126" s="685"/>
      <c r="I126" s="685"/>
      <c r="J126" s="685"/>
      <c r="K126" s="685"/>
      <c r="L126" s="686"/>
      <c r="M126" s="690" t="s">
        <v>305</v>
      </c>
      <c r="N126" s="691"/>
      <c r="O126" s="692"/>
      <c r="P126" s="696">
        <f>入力シート!O90</f>
        <v>0</v>
      </c>
      <c r="Q126" s="697"/>
      <c r="R126" s="698"/>
      <c r="S126" s="702" t="s">
        <v>306</v>
      </c>
      <c r="T126" s="703"/>
      <c r="U126" s="704"/>
      <c r="V126" s="708">
        <f>入力シート!U90</f>
        <v>0</v>
      </c>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10"/>
    </row>
    <row r="127" spans="2:53" ht="15" customHeight="1">
      <c r="C127" s="687"/>
      <c r="D127" s="688"/>
      <c r="E127" s="688"/>
      <c r="F127" s="688"/>
      <c r="G127" s="688"/>
      <c r="H127" s="688"/>
      <c r="I127" s="688"/>
      <c r="J127" s="688"/>
      <c r="K127" s="688"/>
      <c r="L127" s="689"/>
      <c r="M127" s="693"/>
      <c r="N127" s="694"/>
      <c r="O127" s="695"/>
      <c r="P127" s="699"/>
      <c r="Q127" s="700"/>
      <c r="R127" s="701"/>
      <c r="S127" s="705"/>
      <c r="T127" s="706"/>
      <c r="U127" s="707"/>
      <c r="V127" s="711"/>
      <c r="W127" s="712"/>
      <c r="X127" s="712"/>
      <c r="Y127" s="712"/>
      <c r="Z127" s="712"/>
      <c r="AA127" s="712"/>
      <c r="AB127" s="712"/>
      <c r="AC127" s="712"/>
      <c r="AD127" s="712"/>
      <c r="AE127" s="712"/>
      <c r="AF127" s="712"/>
      <c r="AG127" s="712"/>
      <c r="AH127" s="712"/>
      <c r="AI127" s="712"/>
      <c r="AJ127" s="712"/>
      <c r="AK127" s="712"/>
      <c r="AL127" s="712"/>
      <c r="AM127" s="712"/>
      <c r="AN127" s="712"/>
      <c r="AO127" s="712"/>
      <c r="AP127" s="712"/>
      <c r="AQ127" s="712"/>
      <c r="AR127" s="712"/>
      <c r="AS127" s="712"/>
      <c r="AT127" s="712"/>
      <c r="AU127" s="712"/>
      <c r="AV127" s="712"/>
      <c r="AW127" s="712"/>
      <c r="AX127" s="712"/>
      <c r="AY127" s="712"/>
      <c r="AZ127" s="712"/>
      <c r="BA127" s="713"/>
    </row>
    <row r="128" spans="2:53" s="54" customFormat="1" ht="4.5" customHeight="1">
      <c r="B128" s="52"/>
    </row>
    <row r="129" spans="2:54" s="54" customFormat="1" ht="15" customHeight="1">
      <c r="B129" s="52" t="s">
        <v>307</v>
      </c>
    </row>
    <row r="130" spans="2:54" s="54" customFormat="1" ht="4.5" customHeight="1" thickBot="1">
      <c r="B130" s="52"/>
    </row>
    <row r="131" spans="2:54" s="54" customFormat="1" ht="50.1" customHeight="1">
      <c r="B131" s="52"/>
      <c r="C131" s="714" t="s">
        <v>308</v>
      </c>
      <c r="D131" s="715"/>
      <c r="E131" s="715"/>
      <c r="F131" s="715"/>
      <c r="G131" s="715"/>
      <c r="H131" s="715"/>
      <c r="I131" s="715"/>
      <c r="J131" s="715"/>
      <c r="K131" s="715"/>
      <c r="L131" s="715"/>
      <c r="M131" s="716">
        <f>入力シート!L169</f>
        <v>0</v>
      </c>
      <c r="N131" s="716"/>
      <c r="O131" s="716"/>
      <c r="P131" s="716"/>
      <c r="Q131" s="716"/>
      <c r="R131" s="716"/>
      <c r="S131" s="716"/>
      <c r="T131" s="716"/>
      <c r="U131" s="716"/>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16"/>
      <c r="AQ131" s="716"/>
      <c r="AR131" s="716"/>
      <c r="AS131" s="716"/>
      <c r="AT131" s="716"/>
      <c r="AU131" s="716"/>
      <c r="AV131" s="716"/>
      <c r="AW131" s="716"/>
      <c r="AX131" s="716"/>
      <c r="AY131" s="716"/>
      <c r="AZ131" s="716"/>
      <c r="BA131" s="717"/>
    </row>
    <row r="132" spans="2:54" s="54" customFormat="1" ht="50.1" customHeight="1" thickBot="1">
      <c r="B132" s="52"/>
      <c r="C132" s="718" t="s">
        <v>309</v>
      </c>
      <c r="D132" s="719"/>
      <c r="E132" s="719"/>
      <c r="F132" s="719"/>
      <c r="G132" s="719"/>
      <c r="H132" s="719"/>
      <c r="I132" s="719"/>
      <c r="J132" s="719"/>
      <c r="K132" s="719"/>
      <c r="L132" s="719"/>
      <c r="M132" s="720">
        <f>入力シート!L170</f>
        <v>0</v>
      </c>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0"/>
      <c r="AY132" s="720"/>
      <c r="AZ132" s="720"/>
      <c r="BA132" s="721"/>
    </row>
    <row r="133" spans="2:54" s="54" customFormat="1" ht="6.75" customHeight="1">
      <c r="B133" s="52"/>
    </row>
    <row r="134" spans="2:54" s="54" customFormat="1" ht="15" customHeight="1">
      <c r="B134" s="52" t="s">
        <v>310</v>
      </c>
    </row>
    <row r="135" spans="2:54" s="54" customFormat="1" ht="5.25" customHeight="1" thickBot="1">
      <c r="B135" s="52"/>
    </row>
    <row r="136" spans="2:54" s="54" customFormat="1" ht="15.95" customHeight="1">
      <c r="B136" s="52"/>
      <c r="C136" s="722" t="s">
        <v>311</v>
      </c>
      <c r="D136" s="723"/>
      <c r="E136" s="723"/>
      <c r="F136" s="723"/>
      <c r="G136" s="723"/>
      <c r="H136" s="723"/>
      <c r="I136" s="723"/>
      <c r="J136" s="723"/>
      <c r="K136" s="723"/>
      <c r="L136" s="723"/>
      <c r="M136" s="723"/>
      <c r="N136" s="723"/>
      <c r="O136" s="723"/>
      <c r="P136" s="723"/>
      <c r="Q136" s="723"/>
      <c r="R136" s="723"/>
      <c r="S136" s="723"/>
      <c r="T136" s="723"/>
      <c r="U136" s="723"/>
      <c r="V136" s="723"/>
      <c r="W136" s="724"/>
      <c r="X136" s="723" t="s">
        <v>312</v>
      </c>
      <c r="Y136" s="723"/>
      <c r="Z136" s="723"/>
      <c r="AA136" s="723"/>
      <c r="AB136" s="723"/>
      <c r="AC136" s="723"/>
      <c r="AD136" s="723"/>
      <c r="AE136" s="723"/>
      <c r="AF136" s="723"/>
      <c r="AG136" s="723"/>
      <c r="AH136" s="723"/>
      <c r="AI136" s="723"/>
      <c r="AJ136" s="723"/>
      <c r="AK136" s="723"/>
      <c r="AL136" s="723"/>
      <c r="AM136" s="723"/>
      <c r="AN136" s="723"/>
      <c r="AO136" s="723"/>
      <c r="AP136" s="723"/>
      <c r="AQ136" s="723"/>
      <c r="AR136" s="725"/>
      <c r="AS136" s="722" t="s">
        <v>313</v>
      </c>
      <c r="AT136" s="723"/>
      <c r="AU136" s="723"/>
      <c r="AV136" s="723"/>
      <c r="AW136" s="723"/>
      <c r="AX136" s="723"/>
      <c r="AY136" s="723"/>
      <c r="AZ136" s="723"/>
      <c r="BA136" s="725"/>
      <c r="BB136" s="52"/>
    </row>
    <row r="137" spans="2:54" s="54" customFormat="1" ht="15.95" customHeight="1" thickBot="1">
      <c r="B137" s="52"/>
      <c r="C137" s="726" t="s">
        <v>314</v>
      </c>
      <c r="D137" s="727"/>
      <c r="E137" s="727"/>
      <c r="F137" s="727"/>
      <c r="G137" s="727"/>
      <c r="H137" s="727"/>
      <c r="I137" s="727"/>
      <c r="J137" s="727"/>
      <c r="K137" s="727"/>
      <c r="L137" s="727"/>
      <c r="M137" s="727"/>
      <c r="N137" s="727"/>
      <c r="O137" s="727"/>
      <c r="P137" s="728"/>
      <c r="Q137" s="727" t="s">
        <v>315</v>
      </c>
      <c r="R137" s="727"/>
      <c r="S137" s="727"/>
      <c r="T137" s="727"/>
      <c r="U137" s="727"/>
      <c r="V137" s="727"/>
      <c r="W137" s="728"/>
      <c r="X137" s="727" t="s">
        <v>314</v>
      </c>
      <c r="Y137" s="727"/>
      <c r="Z137" s="727"/>
      <c r="AA137" s="727"/>
      <c r="AB137" s="727"/>
      <c r="AC137" s="727"/>
      <c r="AD137" s="727"/>
      <c r="AE137" s="727"/>
      <c r="AF137" s="727"/>
      <c r="AG137" s="727"/>
      <c r="AH137" s="727"/>
      <c r="AI137" s="727"/>
      <c r="AJ137" s="727"/>
      <c r="AK137" s="728"/>
      <c r="AL137" s="727" t="s">
        <v>315</v>
      </c>
      <c r="AM137" s="727"/>
      <c r="AN137" s="727"/>
      <c r="AO137" s="727"/>
      <c r="AP137" s="727"/>
      <c r="AQ137" s="727"/>
      <c r="AR137" s="729"/>
      <c r="AS137" s="730"/>
      <c r="AT137" s="731"/>
      <c r="AU137" s="731"/>
      <c r="AV137" s="731"/>
      <c r="AW137" s="731"/>
      <c r="AX137" s="731"/>
      <c r="AY137" s="731"/>
      <c r="AZ137" s="731"/>
      <c r="BA137" s="732"/>
      <c r="BB137" s="52"/>
    </row>
    <row r="138" spans="2:54" s="54" customFormat="1" ht="17.100000000000001" customHeight="1">
      <c r="B138" s="52"/>
      <c r="C138" s="749" t="s">
        <v>316</v>
      </c>
      <c r="D138" s="752" t="s">
        <v>317</v>
      </c>
      <c r="E138" s="753"/>
      <c r="F138" s="753"/>
      <c r="G138" s="753"/>
      <c r="H138" s="753"/>
      <c r="I138" s="753"/>
      <c r="J138" s="753"/>
      <c r="K138" s="753"/>
      <c r="L138" s="753"/>
      <c r="M138" s="753"/>
      <c r="N138" s="753"/>
      <c r="O138" s="753"/>
      <c r="P138" s="754"/>
      <c r="Q138" s="755">
        <f>X87</f>
        <v>0</v>
      </c>
      <c r="R138" s="755"/>
      <c r="S138" s="755"/>
      <c r="T138" s="755"/>
      <c r="U138" s="755"/>
      <c r="V138" s="755"/>
      <c r="W138" s="756"/>
      <c r="X138" s="753" t="s">
        <v>318</v>
      </c>
      <c r="Y138" s="753"/>
      <c r="Z138" s="753"/>
      <c r="AA138" s="753"/>
      <c r="AB138" s="753"/>
      <c r="AC138" s="753"/>
      <c r="AD138" s="753"/>
      <c r="AE138" s="753"/>
      <c r="AF138" s="753"/>
      <c r="AG138" s="753"/>
      <c r="AH138" s="753"/>
      <c r="AI138" s="753"/>
      <c r="AJ138" s="753"/>
      <c r="AK138" s="754"/>
      <c r="AL138" s="755">
        <f>SUM(M9:P28)</f>
        <v>0</v>
      </c>
      <c r="AM138" s="755"/>
      <c r="AN138" s="755"/>
      <c r="AO138" s="755"/>
      <c r="AP138" s="755"/>
      <c r="AQ138" s="755"/>
      <c r="AR138" s="757"/>
      <c r="AS138" s="733"/>
      <c r="AT138" s="734"/>
      <c r="AU138" s="734"/>
      <c r="AV138" s="734"/>
      <c r="AW138" s="734"/>
      <c r="AX138" s="734"/>
      <c r="AY138" s="734"/>
      <c r="AZ138" s="734"/>
      <c r="BA138" s="735"/>
      <c r="BB138" s="52"/>
    </row>
    <row r="139" spans="2:54" s="54" customFormat="1" ht="17.100000000000001" customHeight="1">
      <c r="B139" s="52"/>
      <c r="C139" s="750"/>
      <c r="D139" s="758" t="s">
        <v>319</v>
      </c>
      <c r="E139" s="741"/>
      <c r="F139" s="741"/>
      <c r="G139" s="741"/>
      <c r="H139" s="741"/>
      <c r="I139" s="741"/>
      <c r="J139" s="741"/>
      <c r="K139" s="741"/>
      <c r="L139" s="741"/>
      <c r="M139" s="741"/>
      <c r="N139" s="741"/>
      <c r="O139" s="741"/>
      <c r="P139" s="742"/>
      <c r="Q139" s="739">
        <f>AB87</f>
        <v>0</v>
      </c>
      <c r="R139" s="739"/>
      <c r="S139" s="739"/>
      <c r="T139" s="739"/>
      <c r="U139" s="739"/>
      <c r="V139" s="739"/>
      <c r="W139" s="740"/>
      <c r="X139" s="741" t="s">
        <v>320</v>
      </c>
      <c r="Y139" s="741"/>
      <c r="Z139" s="741"/>
      <c r="AA139" s="741"/>
      <c r="AB139" s="741"/>
      <c r="AC139" s="741"/>
      <c r="AD139" s="741"/>
      <c r="AE139" s="741"/>
      <c r="AF139" s="741"/>
      <c r="AG139" s="741"/>
      <c r="AH139" s="741"/>
      <c r="AI139" s="741"/>
      <c r="AJ139" s="741"/>
      <c r="AK139" s="759"/>
      <c r="AL139" s="739">
        <f>SUM(M30:P39)</f>
        <v>0</v>
      </c>
      <c r="AM139" s="739"/>
      <c r="AN139" s="739"/>
      <c r="AO139" s="739"/>
      <c r="AP139" s="739"/>
      <c r="AQ139" s="739"/>
      <c r="AR139" s="743"/>
      <c r="AS139" s="733"/>
      <c r="AT139" s="734"/>
      <c r="AU139" s="734"/>
      <c r="AV139" s="734"/>
      <c r="AW139" s="734"/>
      <c r="AX139" s="734"/>
      <c r="AY139" s="734"/>
      <c r="AZ139" s="734"/>
      <c r="BA139" s="735"/>
      <c r="BB139" s="52"/>
    </row>
    <row r="140" spans="2:54" s="54" customFormat="1" ht="17.100000000000001" customHeight="1">
      <c r="B140" s="52"/>
      <c r="C140" s="750"/>
      <c r="D140" s="758" t="s">
        <v>321</v>
      </c>
      <c r="E140" s="741"/>
      <c r="F140" s="741"/>
      <c r="G140" s="741"/>
      <c r="H140" s="741"/>
      <c r="I140" s="741"/>
      <c r="J140" s="741"/>
      <c r="K140" s="741"/>
      <c r="L140" s="741"/>
      <c r="M140" s="741"/>
      <c r="N140" s="741"/>
      <c r="O140" s="741"/>
      <c r="P140" s="742"/>
      <c r="Q140" s="739">
        <f>AF87</f>
        <v>0</v>
      </c>
      <c r="R140" s="739"/>
      <c r="S140" s="739"/>
      <c r="T140" s="739"/>
      <c r="U140" s="739"/>
      <c r="V140" s="739"/>
      <c r="W140" s="740"/>
      <c r="X140" s="741" t="s">
        <v>322</v>
      </c>
      <c r="Y140" s="741"/>
      <c r="Z140" s="741"/>
      <c r="AA140" s="741"/>
      <c r="AB140" s="741"/>
      <c r="AC140" s="741"/>
      <c r="AD140" s="741"/>
      <c r="AE140" s="741"/>
      <c r="AF140" s="741"/>
      <c r="AG140" s="741"/>
      <c r="AH140" s="741"/>
      <c r="AI140" s="741"/>
      <c r="AJ140" s="741"/>
      <c r="AK140" s="742"/>
      <c r="AL140" s="739">
        <f>SUM(M42:P62)</f>
        <v>0</v>
      </c>
      <c r="AM140" s="739"/>
      <c r="AN140" s="739"/>
      <c r="AO140" s="739"/>
      <c r="AP140" s="739"/>
      <c r="AQ140" s="739"/>
      <c r="AR140" s="743"/>
      <c r="AS140" s="733"/>
      <c r="AT140" s="734"/>
      <c r="AU140" s="734"/>
      <c r="AV140" s="734"/>
      <c r="AW140" s="734"/>
      <c r="AX140" s="734"/>
      <c r="AY140" s="734"/>
      <c r="AZ140" s="734"/>
      <c r="BA140" s="735"/>
      <c r="BB140" s="52"/>
    </row>
    <row r="141" spans="2:54" s="54" customFormat="1" ht="17.100000000000001" customHeight="1" thickBot="1">
      <c r="B141" s="52"/>
      <c r="C141" s="751"/>
      <c r="D141" s="81"/>
      <c r="E141" s="81"/>
      <c r="F141" s="81"/>
      <c r="G141" s="81"/>
      <c r="H141" s="81"/>
      <c r="I141" s="81"/>
      <c r="J141" s="81"/>
      <c r="K141" s="81"/>
      <c r="L141" s="81"/>
      <c r="M141" s="81"/>
      <c r="N141" s="81"/>
      <c r="O141" s="81"/>
      <c r="P141" s="82"/>
      <c r="Q141" s="744"/>
      <c r="R141" s="744"/>
      <c r="S141" s="744"/>
      <c r="T141" s="744"/>
      <c r="U141" s="744"/>
      <c r="V141" s="744"/>
      <c r="W141" s="745"/>
      <c r="X141" s="746" t="s">
        <v>323</v>
      </c>
      <c r="Y141" s="746"/>
      <c r="Z141" s="746"/>
      <c r="AA141" s="746"/>
      <c r="AB141" s="746"/>
      <c r="AC141" s="746"/>
      <c r="AD141" s="746"/>
      <c r="AE141" s="746"/>
      <c r="AF141" s="746"/>
      <c r="AG141" s="746"/>
      <c r="AH141" s="746"/>
      <c r="AI141" s="746"/>
      <c r="AJ141" s="746"/>
      <c r="AK141" s="747"/>
      <c r="AL141" s="744">
        <f>SUM(M65:P85)</f>
        <v>0</v>
      </c>
      <c r="AM141" s="744"/>
      <c r="AN141" s="744"/>
      <c r="AO141" s="744"/>
      <c r="AP141" s="744"/>
      <c r="AQ141" s="744"/>
      <c r="AR141" s="748"/>
      <c r="AS141" s="733"/>
      <c r="AT141" s="734"/>
      <c r="AU141" s="734"/>
      <c r="AV141" s="734"/>
      <c r="AW141" s="734"/>
      <c r="AX141" s="734"/>
      <c r="AY141" s="734"/>
      <c r="AZ141" s="734"/>
      <c r="BA141" s="735"/>
      <c r="BB141" s="52"/>
    </row>
    <row r="142" spans="2:54" s="54" customFormat="1" ht="17.100000000000001" customHeight="1">
      <c r="B142" s="52"/>
      <c r="C142" s="778" t="s">
        <v>324</v>
      </c>
      <c r="D142" s="781" t="s">
        <v>317</v>
      </c>
      <c r="E142" s="782"/>
      <c r="F142" s="782"/>
      <c r="G142" s="782"/>
      <c r="H142" s="782"/>
      <c r="I142" s="782"/>
      <c r="J142" s="782"/>
      <c r="K142" s="782"/>
      <c r="L142" s="782"/>
      <c r="M142" s="782"/>
      <c r="N142" s="782"/>
      <c r="O142" s="782"/>
      <c r="P142" s="783"/>
      <c r="Q142" s="784"/>
      <c r="R142" s="784"/>
      <c r="S142" s="784"/>
      <c r="T142" s="784"/>
      <c r="U142" s="784"/>
      <c r="V142" s="784"/>
      <c r="W142" s="785"/>
      <c r="X142" s="782" t="s">
        <v>318</v>
      </c>
      <c r="Y142" s="782"/>
      <c r="Z142" s="782"/>
      <c r="AA142" s="782"/>
      <c r="AB142" s="782"/>
      <c r="AC142" s="782"/>
      <c r="AD142" s="782"/>
      <c r="AE142" s="782"/>
      <c r="AF142" s="782"/>
      <c r="AG142" s="782"/>
      <c r="AH142" s="782"/>
      <c r="AI142" s="782"/>
      <c r="AJ142" s="782"/>
      <c r="AK142" s="783"/>
      <c r="AL142" s="784"/>
      <c r="AM142" s="784"/>
      <c r="AN142" s="784"/>
      <c r="AO142" s="784"/>
      <c r="AP142" s="784"/>
      <c r="AQ142" s="784"/>
      <c r="AR142" s="786"/>
      <c r="AS142" s="733"/>
      <c r="AT142" s="734"/>
      <c r="AU142" s="734"/>
      <c r="AV142" s="734"/>
      <c r="AW142" s="734"/>
      <c r="AX142" s="734"/>
      <c r="AY142" s="734"/>
      <c r="AZ142" s="734"/>
      <c r="BA142" s="735"/>
      <c r="BB142" s="52"/>
    </row>
    <row r="143" spans="2:54" s="54" customFormat="1" ht="17.100000000000001" customHeight="1">
      <c r="B143" s="52"/>
      <c r="C143" s="779"/>
      <c r="D143" s="787" t="s">
        <v>319</v>
      </c>
      <c r="E143" s="770"/>
      <c r="F143" s="770"/>
      <c r="G143" s="770"/>
      <c r="H143" s="770"/>
      <c r="I143" s="770"/>
      <c r="J143" s="770"/>
      <c r="K143" s="770"/>
      <c r="L143" s="770"/>
      <c r="M143" s="770"/>
      <c r="N143" s="770"/>
      <c r="O143" s="770"/>
      <c r="P143" s="771"/>
      <c r="Q143" s="768"/>
      <c r="R143" s="768"/>
      <c r="S143" s="768"/>
      <c r="T143" s="768"/>
      <c r="U143" s="768"/>
      <c r="V143" s="768"/>
      <c r="W143" s="769"/>
      <c r="X143" s="770" t="s">
        <v>320</v>
      </c>
      <c r="Y143" s="770"/>
      <c r="Z143" s="770"/>
      <c r="AA143" s="770"/>
      <c r="AB143" s="770"/>
      <c r="AC143" s="770"/>
      <c r="AD143" s="770"/>
      <c r="AE143" s="770"/>
      <c r="AF143" s="770"/>
      <c r="AG143" s="770"/>
      <c r="AH143" s="770"/>
      <c r="AI143" s="770"/>
      <c r="AJ143" s="770"/>
      <c r="AK143" s="771"/>
      <c r="AL143" s="768"/>
      <c r="AM143" s="768"/>
      <c r="AN143" s="768"/>
      <c r="AO143" s="768"/>
      <c r="AP143" s="768"/>
      <c r="AQ143" s="768"/>
      <c r="AR143" s="772"/>
      <c r="AS143" s="733"/>
      <c r="AT143" s="734"/>
      <c r="AU143" s="734"/>
      <c r="AV143" s="734"/>
      <c r="AW143" s="734"/>
      <c r="AX143" s="734"/>
      <c r="AY143" s="734"/>
      <c r="AZ143" s="734"/>
      <c r="BA143" s="735"/>
      <c r="BB143" s="52"/>
    </row>
    <row r="144" spans="2:54" s="54" customFormat="1" ht="17.100000000000001" customHeight="1">
      <c r="B144" s="52"/>
      <c r="C144" s="779"/>
      <c r="D144" s="787" t="s">
        <v>321</v>
      </c>
      <c r="E144" s="770"/>
      <c r="F144" s="770"/>
      <c r="G144" s="770"/>
      <c r="H144" s="770"/>
      <c r="I144" s="770"/>
      <c r="J144" s="770"/>
      <c r="K144" s="770"/>
      <c r="L144" s="770"/>
      <c r="M144" s="770"/>
      <c r="N144" s="770"/>
      <c r="O144" s="770"/>
      <c r="P144" s="771"/>
      <c r="Q144" s="768"/>
      <c r="R144" s="768"/>
      <c r="S144" s="768"/>
      <c r="T144" s="768"/>
      <c r="U144" s="768"/>
      <c r="V144" s="768"/>
      <c r="W144" s="769"/>
      <c r="X144" s="770" t="s">
        <v>322</v>
      </c>
      <c r="Y144" s="770"/>
      <c r="Z144" s="770"/>
      <c r="AA144" s="770"/>
      <c r="AB144" s="770"/>
      <c r="AC144" s="770"/>
      <c r="AD144" s="770"/>
      <c r="AE144" s="770"/>
      <c r="AF144" s="770"/>
      <c r="AG144" s="770"/>
      <c r="AH144" s="770"/>
      <c r="AI144" s="770"/>
      <c r="AJ144" s="770"/>
      <c r="AK144" s="771"/>
      <c r="AL144" s="768"/>
      <c r="AM144" s="768"/>
      <c r="AN144" s="768"/>
      <c r="AO144" s="768"/>
      <c r="AP144" s="768"/>
      <c r="AQ144" s="768"/>
      <c r="AR144" s="772"/>
      <c r="AS144" s="733"/>
      <c r="AT144" s="734"/>
      <c r="AU144" s="734"/>
      <c r="AV144" s="734"/>
      <c r="AW144" s="734"/>
      <c r="AX144" s="734"/>
      <c r="AY144" s="734"/>
      <c r="AZ144" s="734"/>
      <c r="BA144" s="735"/>
      <c r="BB144" s="52"/>
    </row>
    <row r="145" spans="2:54" s="54" customFormat="1" ht="17.100000000000001" customHeight="1" thickBot="1">
      <c r="B145" s="52"/>
      <c r="C145" s="780"/>
      <c r="D145" s="83"/>
      <c r="E145" s="83"/>
      <c r="F145" s="83"/>
      <c r="G145" s="83"/>
      <c r="H145" s="83"/>
      <c r="I145" s="83"/>
      <c r="J145" s="83"/>
      <c r="K145" s="83"/>
      <c r="L145" s="83"/>
      <c r="M145" s="83"/>
      <c r="N145" s="83"/>
      <c r="O145" s="83"/>
      <c r="P145" s="84"/>
      <c r="Q145" s="773"/>
      <c r="R145" s="773"/>
      <c r="S145" s="773"/>
      <c r="T145" s="773"/>
      <c r="U145" s="773"/>
      <c r="V145" s="773"/>
      <c r="W145" s="774"/>
      <c r="X145" s="775" t="s">
        <v>323</v>
      </c>
      <c r="Y145" s="775"/>
      <c r="Z145" s="775"/>
      <c r="AA145" s="775"/>
      <c r="AB145" s="775"/>
      <c r="AC145" s="775"/>
      <c r="AD145" s="775"/>
      <c r="AE145" s="775"/>
      <c r="AF145" s="775"/>
      <c r="AG145" s="775"/>
      <c r="AH145" s="775"/>
      <c r="AI145" s="775"/>
      <c r="AJ145" s="775"/>
      <c r="AK145" s="776"/>
      <c r="AL145" s="773"/>
      <c r="AM145" s="773"/>
      <c r="AN145" s="773"/>
      <c r="AO145" s="773"/>
      <c r="AP145" s="773"/>
      <c r="AQ145" s="773"/>
      <c r="AR145" s="777"/>
      <c r="AS145" s="736"/>
      <c r="AT145" s="737"/>
      <c r="AU145" s="737"/>
      <c r="AV145" s="737"/>
      <c r="AW145" s="737"/>
      <c r="AX145" s="737"/>
      <c r="AY145" s="737"/>
      <c r="AZ145" s="737"/>
      <c r="BA145" s="738"/>
      <c r="BB145" s="52"/>
    </row>
    <row r="146" spans="2:54" s="54" customFormat="1" ht="15.95" customHeight="1" thickBot="1">
      <c r="B146" s="52"/>
      <c r="C146" s="760" t="s">
        <v>325</v>
      </c>
      <c r="D146" s="761"/>
      <c r="E146" s="761"/>
      <c r="F146" s="761"/>
      <c r="G146" s="761"/>
      <c r="H146" s="761"/>
      <c r="I146" s="761"/>
      <c r="J146" s="761"/>
      <c r="K146" s="761"/>
      <c r="L146" s="761"/>
      <c r="M146" s="761"/>
      <c r="N146" s="761"/>
      <c r="O146" s="761"/>
      <c r="P146" s="762"/>
      <c r="Q146" s="763">
        <f>SUM(Q138:W141)</f>
        <v>0</v>
      </c>
      <c r="R146" s="763"/>
      <c r="S146" s="763"/>
      <c r="T146" s="763"/>
      <c r="U146" s="763"/>
      <c r="V146" s="763"/>
      <c r="W146" s="764"/>
      <c r="X146" s="761" t="s">
        <v>326</v>
      </c>
      <c r="Y146" s="761"/>
      <c r="Z146" s="761"/>
      <c r="AA146" s="761"/>
      <c r="AB146" s="761"/>
      <c r="AC146" s="761"/>
      <c r="AD146" s="761"/>
      <c r="AE146" s="761"/>
      <c r="AF146" s="761"/>
      <c r="AG146" s="761"/>
      <c r="AH146" s="761"/>
      <c r="AI146" s="761"/>
      <c r="AJ146" s="761"/>
      <c r="AK146" s="762"/>
      <c r="AL146" s="763">
        <f>SUM(AL138:AR141)</f>
        <v>0</v>
      </c>
      <c r="AM146" s="763"/>
      <c r="AN146" s="763"/>
      <c r="AO146" s="763"/>
      <c r="AP146" s="763"/>
      <c r="AQ146" s="763"/>
      <c r="AR146" s="765"/>
      <c r="AS146" s="763">
        <f>Q146-AL146</f>
        <v>0</v>
      </c>
      <c r="AT146" s="763"/>
      <c r="AU146" s="763"/>
      <c r="AV146" s="763"/>
      <c r="AW146" s="763"/>
      <c r="AX146" s="763"/>
      <c r="AY146" s="763"/>
      <c r="AZ146" s="763"/>
      <c r="BA146" s="765"/>
      <c r="BB146" s="52"/>
    </row>
    <row r="147" spans="2:54" s="55" customFormat="1" ht="5.25" customHeight="1">
      <c r="C147" s="71"/>
      <c r="D147" s="71"/>
      <c r="E147" s="71"/>
      <c r="F147" s="71"/>
      <c r="G147" s="71"/>
      <c r="H147" s="71"/>
      <c r="I147" s="71"/>
      <c r="J147" s="71"/>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row>
    <row r="148" spans="2:54" ht="15" customHeight="1">
      <c r="B148" s="52" t="s">
        <v>327</v>
      </c>
    </row>
    <row r="149" spans="2:54" s="54" customFormat="1" ht="4.5" customHeight="1" thickBot="1">
      <c r="B149" s="52"/>
    </row>
    <row r="150" spans="2:54" ht="15" customHeight="1">
      <c r="C150" s="595" t="s">
        <v>328</v>
      </c>
      <c r="D150" s="596"/>
      <c r="E150" s="596"/>
      <c r="F150" s="596"/>
      <c r="G150" s="596"/>
      <c r="H150" s="596"/>
      <c r="I150" s="596"/>
      <c r="J150" s="653"/>
      <c r="K150" s="766">
        <f>入力シート!K178</f>
        <v>0</v>
      </c>
      <c r="L150" s="766"/>
      <c r="M150" s="766"/>
      <c r="N150" s="766"/>
      <c r="O150" s="766"/>
      <c r="P150" s="766"/>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c r="AT150" s="766"/>
      <c r="AU150" s="766"/>
      <c r="AV150" s="766"/>
      <c r="AW150" s="766"/>
      <c r="AX150" s="766"/>
      <c r="AY150" s="766"/>
      <c r="AZ150" s="766"/>
      <c r="BA150" s="767"/>
    </row>
    <row r="151" spans="2:54" ht="15" customHeight="1" thickBot="1">
      <c r="C151" s="788" t="s">
        <v>329</v>
      </c>
      <c r="D151" s="789"/>
      <c r="E151" s="789"/>
      <c r="F151" s="789"/>
      <c r="G151" s="789"/>
      <c r="H151" s="789"/>
      <c r="I151" s="789"/>
      <c r="J151" s="790"/>
      <c r="K151" s="791">
        <f>入力シート!K179</f>
        <v>0</v>
      </c>
      <c r="L151" s="791"/>
      <c r="M151" s="791"/>
      <c r="N151" s="791"/>
      <c r="O151" s="791"/>
      <c r="P151" s="791"/>
      <c r="Q151" s="791"/>
      <c r="R151" s="791"/>
      <c r="S151" s="791"/>
      <c r="T151" s="791"/>
      <c r="U151" s="791"/>
      <c r="V151" s="791"/>
      <c r="W151" s="791"/>
      <c r="X151" s="791"/>
      <c r="Y151" s="791"/>
      <c r="Z151" s="791"/>
      <c r="AA151" s="791"/>
      <c r="AB151" s="791"/>
      <c r="AC151" s="791"/>
      <c r="AD151" s="791"/>
      <c r="AE151" s="791"/>
      <c r="AF151" s="791"/>
      <c r="AG151" s="791"/>
      <c r="AH151" s="791"/>
      <c r="AI151" s="791"/>
      <c r="AJ151" s="791"/>
      <c r="AK151" s="791"/>
      <c r="AL151" s="791"/>
      <c r="AM151" s="791"/>
      <c r="AN151" s="791"/>
      <c r="AO151" s="791"/>
      <c r="AP151" s="791"/>
      <c r="AQ151" s="791"/>
      <c r="AR151" s="791"/>
      <c r="AS151" s="791"/>
      <c r="AT151" s="791"/>
      <c r="AU151" s="791"/>
      <c r="AV151" s="791"/>
      <c r="AW151" s="791"/>
      <c r="AX151" s="791"/>
      <c r="AY151" s="791"/>
      <c r="AZ151" s="791"/>
      <c r="BA151" s="792"/>
    </row>
    <row r="152" spans="2:54" ht="15" customHeight="1">
      <c r="C152" s="793"/>
      <c r="D152" s="794"/>
      <c r="E152" s="794"/>
      <c r="F152" s="794"/>
      <c r="G152" s="794"/>
      <c r="H152" s="794"/>
      <c r="I152" s="794"/>
      <c r="J152" s="795"/>
      <c r="K152" s="595" t="s">
        <v>330</v>
      </c>
      <c r="L152" s="596"/>
      <c r="M152" s="596"/>
      <c r="N152" s="596"/>
      <c r="O152" s="596"/>
      <c r="P152" s="596"/>
      <c r="Q152" s="596"/>
      <c r="R152" s="597"/>
      <c r="S152" s="652" t="s">
        <v>331</v>
      </c>
      <c r="T152" s="596"/>
      <c r="U152" s="596"/>
      <c r="V152" s="596"/>
      <c r="W152" s="597"/>
      <c r="X152" s="652" t="s">
        <v>332</v>
      </c>
      <c r="Y152" s="596"/>
      <c r="Z152" s="596"/>
      <c r="AA152" s="596"/>
      <c r="AB152" s="597"/>
      <c r="AC152" s="652" t="s">
        <v>333</v>
      </c>
      <c r="AD152" s="596"/>
      <c r="AE152" s="596"/>
      <c r="AF152" s="596"/>
      <c r="AG152" s="596"/>
      <c r="AH152" s="596"/>
      <c r="AI152" s="596"/>
      <c r="AJ152" s="597"/>
      <c r="AK152" s="652" t="s">
        <v>334</v>
      </c>
      <c r="AL152" s="596"/>
      <c r="AM152" s="596"/>
      <c r="AN152" s="596"/>
      <c r="AO152" s="597"/>
      <c r="AP152" s="652" t="s">
        <v>335</v>
      </c>
      <c r="AQ152" s="596"/>
      <c r="AR152" s="596"/>
      <c r="AS152" s="596"/>
      <c r="AT152" s="597"/>
      <c r="AU152" s="596" t="s">
        <v>336</v>
      </c>
      <c r="AV152" s="596"/>
      <c r="AW152" s="596"/>
      <c r="AX152" s="596"/>
      <c r="AY152" s="596"/>
      <c r="AZ152" s="596"/>
      <c r="BA152" s="653"/>
    </row>
    <row r="153" spans="2:54" ht="15" customHeight="1">
      <c r="C153" s="601" t="s">
        <v>337</v>
      </c>
      <c r="D153" s="602"/>
      <c r="E153" s="602"/>
      <c r="F153" s="602"/>
      <c r="G153" s="602"/>
      <c r="H153" s="602"/>
      <c r="I153" s="602"/>
      <c r="J153" s="801"/>
      <c r="K153" s="802">
        <f>入力シート!K181</f>
        <v>0</v>
      </c>
      <c r="L153" s="257"/>
      <c r="M153" s="257"/>
      <c r="N153" s="257"/>
      <c r="O153" s="257"/>
      <c r="P153" s="257"/>
      <c r="Q153" s="257"/>
      <c r="R153" s="293"/>
      <c r="S153" s="256">
        <f>入力シート!S181</f>
        <v>0</v>
      </c>
      <c r="T153" s="257"/>
      <c r="U153" s="257"/>
      <c r="V153" s="257"/>
      <c r="W153" s="293"/>
      <c r="X153" s="256">
        <f>入力シート!X181</f>
        <v>0</v>
      </c>
      <c r="Y153" s="257"/>
      <c r="Z153" s="257"/>
      <c r="AA153" s="257"/>
      <c r="AB153" s="293"/>
      <c r="AC153" s="256">
        <f>入力シート!AC181</f>
        <v>0</v>
      </c>
      <c r="AD153" s="257"/>
      <c r="AE153" s="257"/>
      <c r="AF153" s="257"/>
      <c r="AG153" s="257"/>
      <c r="AH153" s="257"/>
      <c r="AI153" s="257"/>
      <c r="AJ153" s="293"/>
      <c r="AK153" s="256">
        <f>入力シート!AK181</f>
        <v>0</v>
      </c>
      <c r="AL153" s="257"/>
      <c r="AM153" s="257"/>
      <c r="AN153" s="257"/>
      <c r="AO153" s="293"/>
      <c r="AP153" s="256">
        <f>入力シート!AP181</f>
        <v>0</v>
      </c>
      <c r="AQ153" s="257"/>
      <c r="AR153" s="257"/>
      <c r="AS153" s="257"/>
      <c r="AT153" s="293"/>
      <c r="AU153" s="257">
        <f>入力シート!AU181</f>
        <v>0</v>
      </c>
      <c r="AV153" s="257"/>
      <c r="AW153" s="257"/>
      <c r="AX153" s="257"/>
      <c r="AY153" s="257"/>
      <c r="AZ153" s="257"/>
      <c r="BA153" s="258"/>
    </row>
    <row r="154" spans="2:54" ht="15" customHeight="1" thickBot="1">
      <c r="C154" s="788" t="s">
        <v>338</v>
      </c>
      <c r="D154" s="789"/>
      <c r="E154" s="789"/>
      <c r="F154" s="789"/>
      <c r="G154" s="789"/>
      <c r="H154" s="789"/>
      <c r="I154" s="789"/>
      <c r="J154" s="790"/>
      <c r="K154" s="796">
        <f>入力シート!K182</f>
        <v>0</v>
      </c>
      <c r="L154" s="797"/>
      <c r="M154" s="797"/>
      <c r="N154" s="797"/>
      <c r="O154" s="797"/>
      <c r="P154" s="797"/>
      <c r="Q154" s="797"/>
      <c r="R154" s="798"/>
      <c r="S154" s="799">
        <f>入力シート!S182</f>
        <v>0</v>
      </c>
      <c r="T154" s="797"/>
      <c r="U154" s="797"/>
      <c r="V154" s="797"/>
      <c r="W154" s="798"/>
      <c r="X154" s="799">
        <f>入力シート!X182</f>
        <v>0</v>
      </c>
      <c r="Y154" s="797"/>
      <c r="Z154" s="797"/>
      <c r="AA154" s="797"/>
      <c r="AB154" s="798"/>
      <c r="AC154" s="799">
        <f>入力シート!AC182</f>
        <v>0</v>
      </c>
      <c r="AD154" s="797"/>
      <c r="AE154" s="797"/>
      <c r="AF154" s="797"/>
      <c r="AG154" s="797"/>
      <c r="AH154" s="797"/>
      <c r="AI154" s="797"/>
      <c r="AJ154" s="798"/>
      <c r="AK154" s="799">
        <f>入力シート!AK182</f>
        <v>0</v>
      </c>
      <c r="AL154" s="797"/>
      <c r="AM154" s="797"/>
      <c r="AN154" s="797"/>
      <c r="AO154" s="798"/>
      <c r="AP154" s="799">
        <f>入力シート!AP182</f>
        <v>0</v>
      </c>
      <c r="AQ154" s="797"/>
      <c r="AR154" s="797"/>
      <c r="AS154" s="797"/>
      <c r="AT154" s="798"/>
      <c r="AU154" s="797">
        <f>入力シート!AU182</f>
        <v>0</v>
      </c>
      <c r="AV154" s="797"/>
      <c r="AW154" s="797"/>
      <c r="AX154" s="797"/>
      <c r="AY154" s="797"/>
      <c r="AZ154" s="797"/>
      <c r="BA154" s="800"/>
    </row>
  </sheetData>
  <sheetProtection sheet="1" selectLockedCells="1" selectUnlockedCells="1"/>
  <mergeCells count="872">
    <mergeCell ref="AS27:AW27"/>
    <mergeCell ref="AS28:AW28"/>
    <mergeCell ref="AX27:BA27"/>
    <mergeCell ref="AX28:BA28"/>
    <mergeCell ref="AN26:AR26"/>
    <mergeCell ref="D27:L27"/>
    <mergeCell ref="D28:L28"/>
    <mergeCell ref="M27:P27"/>
    <mergeCell ref="M28:P28"/>
    <mergeCell ref="X27:AA27"/>
    <mergeCell ref="X28:AA28"/>
    <mergeCell ref="AB27:AE27"/>
    <mergeCell ref="AB28:AE28"/>
    <mergeCell ref="AJ27:AM27"/>
    <mergeCell ref="AJ28:AM28"/>
    <mergeCell ref="AN27:AR27"/>
    <mergeCell ref="AN28:AR28"/>
    <mergeCell ref="AS26:AW26"/>
    <mergeCell ref="U26:W26"/>
    <mergeCell ref="U27:W27"/>
    <mergeCell ref="U28:W28"/>
    <mergeCell ref="X26:AA26"/>
    <mergeCell ref="Q26:S26"/>
    <mergeCell ref="Q27:S27"/>
    <mergeCell ref="AX11:BA11"/>
    <mergeCell ref="AX12:BA12"/>
    <mergeCell ref="AX13:BA13"/>
    <mergeCell ref="AX14:BA14"/>
    <mergeCell ref="AX15:BA15"/>
    <mergeCell ref="AX16:BA16"/>
    <mergeCell ref="AX17:BA17"/>
    <mergeCell ref="AX18:BA18"/>
    <mergeCell ref="AX19:BA19"/>
    <mergeCell ref="AX20:BA20"/>
    <mergeCell ref="AX21:BA21"/>
    <mergeCell ref="AX22:BA22"/>
    <mergeCell ref="AX23:BA23"/>
    <mergeCell ref="AX24:BA24"/>
    <mergeCell ref="AX25:BA25"/>
    <mergeCell ref="AX26:BA26"/>
    <mergeCell ref="AN20:AR20"/>
    <mergeCell ref="AN21:AR21"/>
    <mergeCell ref="AN22:AR22"/>
    <mergeCell ref="AN23:AR23"/>
    <mergeCell ref="AN24:AR24"/>
    <mergeCell ref="AN25:AR25"/>
    <mergeCell ref="AS20:AW20"/>
    <mergeCell ref="AS21:AW21"/>
    <mergeCell ref="AS22:AW22"/>
    <mergeCell ref="AS23:AW23"/>
    <mergeCell ref="AS24:AW24"/>
    <mergeCell ref="AS25:AW25"/>
    <mergeCell ref="AS11:AW11"/>
    <mergeCell ref="AS12:AW12"/>
    <mergeCell ref="AS13:AW13"/>
    <mergeCell ref="AS14:AW14"/>
    <mergeCell ref="AS15:AW15"/>
    <mergeCell ref="AS16:AW16"/>
    <mergeCell ref="AS17:AW17"/>
    <mergeCell ref="AS18:AW18"/>
    <mergeCell ref="AS19:AW19"/>
    <mergeCell ref="AN11:AR11"/>
    <mergeCell ref="AN12:AR12"/>
    <mergeCell ref="AN13:AR13"/>
    <mergeCell ref="AN14:AR14"/>
    <mergeCell ref="AN15:AR15"/>
    <mergeCell ref="AN16:AR16"/>
    <mergeCell ref="AN17:AR17"/>
    <mergeCell ref="AN18:AR18"/>
    <mergeCell ref="AN19:AR19"/>
    <mergeCell ref="AJ20:AM20"/>
    <mergeCell ref="AJ21:AM21"/>
    <mergeCell ref="AJ22:AM22"/>
    <mergeCell ref="AJ23:AM23"/>
    <mergeCell ref="AJ24:AM24"/>
    <mergeCell ref="AJ25:AM25"/>
    <mergeCell ref="AJ26:AM26"/>
    <mergeCell ref="AB11:AE11"/>
    <mergeCell ref="AB12:AE12"/>
    <mergeCell ref="AJ11:AM11"/>
    <mergeCell ref="AJ12:AM12"/>
    <mergeCell ref="AJ13:AM13"/>
    <mergeCell ref="AJ14:AM14"/>
    <mergeCell ref="AJ15:AM15"/>
    <mergeCell ref="AJ16:AM16"/>
    <mergeCell ref="AJ17:AM17"/>
    <mergeCell ref="AJ18:AM18"/>
    <mergeCell ref="AJ19:AM19"/>
    <mergeCell ref="AB13:AE13"/>
    <mergeCell ref="AB14:AE14"/>
    <mergeCell ref="AB15:AE15"/>
    <mergeCell ref="AB16:AE16"/>
    <mergeCell ref="AB26:AE26"/>
    <mergeCell ref="AB17:AE17"/>
    <mergeCell ref="AB18:AE18"/>
    <mergeCell ref="AB19:AE19"/>
    <mergeCell ref="AB20:AE20"/>
    <mergeCell ref="Q21:S21"/>
    <mergeCell ref="Q22:S22"/>
    <mergeCell ref="Q23:S23"/>
    <mergeCell ref="Q24:S24"/>
    <mergeCell ref="Q25:S25"/>
    <mergeCell ref="AB21:AE21"/>
    <mergeCell ref="AB22:AE22"/>
    <mergeCell ref="AB23:AE23"/>
    <mergeCell ref="AB24:AE24"/>
    <mergeCell ref="AB25:AE25"/>
    <mergeCell ref="X20:AA20"/>
    <mergeCell ref="X21:AA21"/>
    <mergeCell ref="X22:AA22"/>
    <mergeCell ref="X23:AA23"/>
    <mergeCell ref="X24:AA24"/>
    <mergeCell ref="X25:AA25"/>
    <mergeCell ref="X11:AA11"/>
    <mergeCell ref="X12:AA12"/>
    <mergeCell ref="X13:AA13"/>
    <mergeCell ref="X14:AA14"/>
    <mergeCell ref="X15:AA15"/>
    <mergeCell ref="X16:AA16"/>
    <mergeCell ref="X17:AA17"/>
    <mergeCell ref="X18:AA18"/>
    <mergeCell ref="X19:AA19"/>
    <mergeCell ref="D19:L19"/>
    <mergeCell ref="D20:L20"/>
    <mergeCell ref="D21:L21"/>
    <mergeCell ref="D22:L22"/>
    <mergeCell ref="D23:L23"/>
    <mergeCell ref="D24:L24"/>
    <mergeCell ref="D25:L25"/>
    <mergeCell ref="D26:L26"/>
    <mergeCell ref="M11:P11"/>
    <mergeCell ref="M12:P12"/>
    <mergeCell ref="M13:P13"/>
    <mergeCell ref="M14:P14"/>
    <mergeCell ref="M15:P15"/>
    <mergeCell ref="M16:P16"/>
    <mergeCell ref="M17:P17"/>
    <mergeCell ref="M18:P18"/>
    <mergeCell ref="M19:P19"/>
    <mergeCell ref="M20:P20"/>
    <mergeCell ref="M21:P21"/>
    <mergeCell ref="M22:P22"/>
    <mergeCell ref="M23:P23"/>
    <mergeCell ref="M24:P24"/>
    <mergeCell ref="M25:P25"/>
    <mergeCell ref="M26:P26"/>
    <mergeCell ref="C119:L121"/>
    <mergeCell ref="M119:W119"/>
    <mergeCell ref="X119:AA119"/>
    <mergeCell ref="AB119:AL119"/>
    <mergeCell ref="AM119:AQ119"/>
    <mergeCell ref="AR119:BA119"/>
    <mergeCell ref="M120:O121"/>
    <mergeCell ref="P120:R121"/>
    <mergeCell ref="S120:U121"/>
    <mergeCell ref="V120:BA121"/>
    <mergeCell ref="C125:L127"/>
    <mergeCell ref="M125:W125"/>
    <mergeCell ref="X125:AA125"/>
    <mergeCell ref="AB125:AL125"/>
    <mergeCell ref="AM125:AQ125"/>
    <mergeCell ref="AR125:BA125"/>
    <mergeCell ref="M126:O127"/>
    <mergeCell ref="P126:R127"/>
    <mergeCell ref="S126:U127"/>
    <mergeCell ref="V126:BA127"/>
    <mergeCell ref="C122:L124"/>
    <mergeCell ref="M122:W122"/>
    <mergeCell ref="X122:AA122"/>
    <mergeCell ref="AB122:AL122"/>
    <mergeCell ref="AM122:AQ122"/>
    <mergeCell ref="AR122:BA122"/>
    <mergeCell ref="M123:O124"/>
    <mergeCell ref="P123:R124"/>
    <mergeCell ref="S123:U124"/>
    <mergeCell ref="V123:BA124"/>
    <mergeCell ref="D39:L39"/>
    <mergeCell ref="M39:P39"/>
    <mergeCell ref="Q39:T39"/>
    <mergeCell ref="V39:W39"/>
    <mergeCell ref="X39:AA39"/>
    <mergeCell ref="AB39:AE39"/>
    <mergeCell ref="AJ39:AM39"/>
    <mergeCell ref="AN39:AR39"/>
    <mergeCell ref="AS39:AW39"/>
    <mergeCell ref="D52:L52"/>
    <mergeCell ref="V63:W63"/>
    <mergeCell ref="X63:AA63"/>
    <mergeCell ref="AJ63:AM63"/>
    <mergeCell ref="M42:P42"/>
    <mergeCell ref="Q36:T36"/>
    <mergeCell ref="V36:W36"/>
    <mergeCell ref="X36:AA36"/>
    <mergeCell ref="Q42:T42"/>
    <mergeCell ref="V42:W42"/>
    <mergeCell ref="M40:P40"/>
    <mergeCell ref="Q40:T40"/>
    <mergeCell ref="V40:W40"/>
    <mergeCell ref="X40:AA40"/>
    <mergeCell ref="D38:L38"/>
    <mergeCell ref="M38:P38"/>
    <mergeCell ref="Q38:T38"/>
    <mergeCell ref="V38:W38"/>
    <mergeCell ref="X38:AA38"/>
    <mergeCell ref="AB38:AE38"/>
    <mergeCell ref="AJ38:AM38"/>
    <mergeCell ref="D37:L37"/>
    <mergeCell ref="M37:P37"/>
    <mergeCell ref="Q37:T37"/>
    <mergeCell ref="AP153:AT153"/>
    <mergeCell ref="AU153:BA153"/>
    <mergeCell ref="C154:J154"/>
    <mergeCell ref="K154:R154"/>
    <mergeCell ref="S154:W154"/>
    <mergeCell ref="X154:AB154"/>
    <mergeCell ref="AC154:AJ154"/>
    <mergeCell ref="AK154:AO154"/>
    <mergeCell ref="AP154:AT154"/>
    <mergeCell ref="AU154:BA154"/>
    <mergeCell ref="C153:J153"/>
    <mergeCell ref="K153:R153"/>
    <mergeCell ref="S153:W153"/>
    <mergeCell ref="X153:AB153"/>
    <mergeCell ref="AC153:AJ153"/>
    <mergeCell ref="AK153:AO153"/>
    <mergeCell ref="C151:J151"/>
    <mergeCell ref="K151:BA151"/>
    <mergeCell ref="C152:J152"/>
    <mergeCell ref="K152:R152"/>
    <mergeCell ref="S152:W152"/>
    <mergeCell ref="X152:AB152"/>
    <mergeCell ref="AC152:AJ152"/>
    <mergeCell ref="AK152:AO152"/>
    <mergeCell ref="AP152:AT152"/>
    <mergeCell ref="AU152:BA152"/>
    <mergeCell ref="C150:J150"/>
    <mergeCell ref="K150:BA150"/>
    <mergeCell ref="Q144:W144"/>
    <mergeCell ref="X144:AK144"/>
    <mergeCell ref="AL144:AR144"/>
    <mergeCell ref="Q145:W145"/>
    <mergeCell ref="X145:AK145"/>
    <mergeCell ref="AL145:AR145"/>
    <mergeCell ref="C142:C145"/>
    <mergeCell ref="D142:P142"/>
    <mergeCell ref="Q142:W142"/>
    <mergeCell ref="X142:AK142"/>
    <mergeCell ref="AL142:AR142"/>
    <mergeCell ref="D143:P143"/>
    <mergeCell ref="Q143:W143"/>
    <mergeCell ref="X143:AK143"/>
    <mergeCell ref="AL143:AR143"/>
    <mergeCell ref="D144:P144"/>
    <mergeCell ref="Q139:W139"/>
    <mergeCell ref="X139:AK139"/>
    <mergeCell ref="AL139:AR139"/>
    <mergeCell ref="D140:P140"/>
    <mergeCell ref="C146:P146"/>
    <mergeCell ref="Q146:W146"/>
    <mergeCell ref="X146:AK146"/>
    <mergeCell ref="AL146:AR146"/>
    <mergeCell ref="AS146:BA146"/>
    <mergeCell ref="C131:L131"/>
    <mergeCell ref="M131:BA131"/>
    <mergeCell ref="C132:L132"/>
    <mergeCell ref="M132:BA132"/>
    <mergeCell ref="C136:W136"/>
    <mergeCell ref="X136:AR136"/>
    <mergeCell ref="AS136:BA136"/>
    <mergeCell ref="C137:P137"/>
    <mergeCell ref="Q137:W137"/>
    <mergeCell ref="X137:AK137"/>
    <mergeCell ref="AL137:AR137"/>
    <mergeCell ref="AS137:BA145"/>
    <mergeCell ref="Q140:W140"/>
    <mergeCell ref="X140:AK140"/>
    <mergeCell ref="AL140:AR140"/>
    <mergeCell ref="Q141:W141"/>
    <mergeCell ref="X141:AK141"/>
    <mergeCell ref="AL141:AR141"/>
    <mergeCell ref="C138:C141"/>
    <mergeCell ref="D138:P138"/>
    <mergeCell ref="Q138:W138"/>
    <mergeCell ref="X138:AK138"/>
    <mergeCell ref="AL138:AR138"/>
    <mergeCell ref="D139:P139"/>
    <mergeCell ref="C116:L118"/>
    <mergeCell ref="M116:W116"/>
    <mergeCell ref="X116:AA116"/>
    <mergeCell ref="AB116:AL116"/>
    <mergeCell ref="AM116:AQ116"/>
    <mergeCell ref="AR116:BA116"/>
    <mergeCell ref="M117:O118"/>
    <mergeCell ref="P117:R118"/>
    <mergeCell ref="S117:U118"/>
    <mergeCell ref="V117:BA118"/>
    <mergeCell ref="C113:L115"/>
    <mergeCell ref="M113:W113"/>
    <mergeCell ref="X113:AA113"/>
    <mergeCell ref="AB113:AL113"/>
    <mergeCell ref="AM113:AQ113"/>
    <mergeCell ref="AR113:BA113"/>
    <mergeCell ref="M114:O115"/>
    <mergeCell ref="P114:R115"/>
    <mergeCell ref="S114:U115"/>
    <mergeCell ref="V114:BA115"/>
    <mergeCell ref="C110:L112"/>
    <mergeCell ref="M110:W110"/>
    <mergeCell ref="X110:AA110"/>
    <mergeCell ref="AB110:AL110"/>
    <mergeCell ref="AM110:AQ110"/>
    <mergeCell ref="AR110:BA110"/>
    <mergeCell ref="M111:O112"/>
    <mergeCell ref="P111:R112"/>
    <mergeCell ref="S111:U112"/>
    <mergeCell ref="V111:BA112"/>
    <mergeCell ref="C107:L109"/>
    <mergeCell ref="M107:W107"/>
    <mergeCell ref="X107:AA107"/>
    <mergeCell ref="AB107:AL107"/>
    <mergeCell ref="AM107:AQ107"/>
    <mergeCell ref="AR107:BA107"/>
    <mergeCell ref="M108:O109"/>
    <mergeCell ref="P108:R109"/>
    <mergeCell ref="S108:U109"/>
    <mergeCell ref="V108:BA109"/>
    <mergeCell ref="C104:L106"/>
    <mergeCell ref="M104:W104"/>
    <mergeCell ref="X104:AA104"/>
    <mergeCell ref="AB104:AL104"/>
    <mergeCell ref="AM104:AQ104"/>
    <mergeCell ref="AR104:BA104"/>
    <mergeCell ref="M105:O106"/>
    <mergeCell ref="P105:R106"/>
    <mergeCell ref="S105:U106"/>
    <mergeCell ref="V105:BA106"/>
    <mergeCell ref="C101:L103"/>
    <mergeCell ref="M101:W101"/>
    <mergeCell ref="X101:AA101"/>
    <mergeCell ref="AB101:AL101"/>
    <mergeCell ref="AM101:AQ101"/>
    <mergeCell ref="AR101:BA101"/>
    <mergeCell ref="M102:O103"/>
    <mergeCell ref="P102:R103"/>
    <mergeCell ref="S102:U103"/>
    <mergeCell ref="V102:BA103"/>
    <mergeCell ref="C98:L100"/>
    <mergeCell ref="M98:W98"/>
    <mergeCell ref="X98:AA98"/>
    <mergeCell ref="AB98:AL98"/>
    <mergeCell ref="AM98:AQ98"/>
    <mergeCell ref="AR98:BA98"/>
    <mergeCell ref="M99:O100"/>
    <mergeCell ref="P99:R100"/>
    <mergeCell ref="S99:U100"/>
    <mergeCell ref="V99:BA100"/>
    <mergeCell ref="AF90:AX90"/>
    <mergeCell ref="AY90:AZ90"/>
    <mergeCell ref="C92:BB92"/>
    <mergeCell ref="C97:L97"/>
    <mergeCell ref="M97:BA97"/>
    <mergeCell ref="AL52:BA52"/>
    <mergeCell ref="AJ42:AK51"/>
    <mergeCell ref="AL62:BA62"/>
    <mergeCell ref="AJ53:AK62"/>
    <mergeCell ref="C87:L87"/>
    <mergeCell ref="Q78:W78"/>
    <mergeCell ref="Q79:W79"/>
    <mergeCell ref="Q86:W86"/>
    <mergeCell ref="Q75:W75"/>
    <mergeCell ref="AY89:AZ89"/>
    <mergeCell ref="M86:P86"/>
    <mergeCell ref="X86:AA86"/>
    <mergeCell ref="AJ87:BA87"/>
    <mergeCell ref="AF8:AI86"/>
    <mergeCell ref="AN32:AR32"/>
    <mergeCell ref="AS32:AW32"/>
    <mergeCell ref="AJ31:AM31"/>
    <mergeCell ref="AN31:AR31"/>
    <mergeCell ref="X62:AA62"/>
    <mergeCell ref="Q52:T52"/>
    <mergeCell ref="V52:W52"/>
    <mergeCell ref="X43:AA43"/>
    <mergeCell ref="X42:AA42"/>
    <mergeCell ref="X54:AA54"/>
    <mergeCell ref="AB54:AE54"/>
    <mergeCell ref="X53:AA53"/>
    <mergeCell ref="AB53:AE53"/>
    <mergeCell ref="AB52:AE52"/>
    <mergeCell ref="Q45:T45"/>
    <mergeCell ref="AB75:AE75"/>
    <mergeCell ref="M75:P75"/>
    <mergeCell ref="X75:AA75"/>
    <mergeCell ref="M76:P76"/>
    <mergeCell ref="Q77:W77"/>
    <mergeCell ref="X76:AA76"/>
    <mergeCell ref="M77:P77"/>
    <mergeCell ref="X77:AA77"/>
    <mergeCell ref="AB77:AE77"/>
    <mergeCell ref="AF87:AI87"/>
    <mergeCell ref="M63:P63"/>
    <mergeCell ref="Q68:W68"/>
    <mergeCell ref="D75:L75"/>
    <mergeCell ref="D76:L76"/>
    <mergeCell ref="D77:L77"/>
    <mergeCell ref="C63:L63"/>
    <mergeCell ref="Q64:W64"/>
    <mergeCell ref="D70:L70"/>
    <mergeCell ref="M69:P69"/>
    <mergeCell ref="D86:L86"/>
    <mergeCell ref="D79:L79"/>
    <mergeCell ref="D78:L78"/>
    <mergeCell ref="D64:L64"/>
    <mergeCell ref="M64:P64"/>
    <mergeCell ref="D65:L65"/>
    <mergeCell ref="D66:L66"/>
    <mergeCell ref="D67:L67"/>
    <mergeCell ref="Q69:W69"/>
    <mergeCell ref="M70:P70"/>
    <mergeCell ref="D68:L68"/>
    <mergeCell ref="M65:P65"/>
    <mergeCell ref="M78:P78"/>
    <mergeCell ref="X78:AA78"/>
    <mergeCell ref="D36:L36"/>
    <mergeCell ref="V45:W45"/>
    <mergeCell ref="AL42:BA42"/>
    <mergeCell ref="AL43:BA43"/>
    <mergeCell ref="X89:AA89"/>
    <mergeCell ref="AB89:AC89"/>
    <mergeCell ref="AF89:AI89"/>
    <mergeCell ref="AJ89:AK89"/>
    <mergeCell ref="M87:P87"/>
    <mergeCell ref="X87:AA87"/>
    <mergeCell ref="M79:P79"/>
    <mergeCell ref="X79:AA79"/>
    <mergeCell ref="AN89:AX89"/>
    <mergeCell ref="AB79:AE79"/>
    <mergeCell ref="AB86:AE86"/>
    <mergeCell ref="AP76:AS76"/>
    <mergeCell ref="AP77:AS77"/>
    <mergeCell ref="AP78:AS78"/>
    <mergeCell ref="AP79:AS79"/>
    <mergeCell ref="Q76:W76"/>
    <mergeCell ref="AB78:AE78"/>
    <mergeCell ref="Q87:W87"/>
    <mergeCell ref="AB76:AE76"/>
    <mergeCell ref="AB87:AE87"/>
    <mergeCell ref="C40:L40"/>
    <mergeCell ref="D42:L42"/>
    <mergeCell ref="D45:L45"/>
    <mergeCell ref="M45:P45"/>
    <mergeCell ref="AB42:AE42"/>
    <mergeCell ref="AB43:AE43"/>
    <mergeCell ref="AB40:AE40"/>
    <mergeCell ref="V44:W44"/>
    <mergeCell ref="D43:L43"/>
    <mergeCell ref="M43:P43"/>
    <mergeCell ref="D41:L41"/>
    <mergeCell ref="M41:P41"/>
    <mergeCell ref="Q41:T41"/>
    <mergeCell ref="V41:W41"/>
    <mergeCell ref="X41:AA41"/>
    <mergeCell ref="AB41:AE41"/>
    <mergeCell ref="M51:P51"/>
    <mergeCell ref="Q51:T51"/>
    <mergeCell ref="V51:W51"/>
    <mergeCell ref="X51:AA51"/>
    <mergeCell ref="AB51:AE51"/>
    <mergeCell ref="M36:P36"/>
    <mergeCell ref="AB36:AE36"/>
    <mergeCell ref="AN8:BA8"/>
    <mergeCell ref="AX35:BA35"/>
    <mergeCell ref="AX34:BA34"/>
    <mergeCell ref="AX30:BA30"/>
    <mergeCell ref="AS34:AW34"/>
    <mergeCell ref="AN34:AR34"/>
    <mergeCell ref="AJ34:AM34"/>
    <mergeCell ref="AX36:BA36"/>
    <mergeCell ref="AJ35:AM35"/>
    <mergeCell ref="AN35:AR35"/>
    <mergeCell ref="AS35:AW35"/>
    <mergeCell ref="AN36:AR36"/>
    <mergeCell ref="AS36:AW36"/>
    <mergeCell ref="AX33:BA33"/>
    <mergeCell ref="AX32:BA32"/>
    <mergeCell ref="AJ33:AM33"/>
    <mergeCell ref="AN33:AR33"/>
    <mergeCell ref="M34:P34"/>
    <mergeCell ref="Q34:T34"/>
    <mergeCell ref="V34:W34"/>
    <mergeCell ref="X34:AA34"/>
    <mergeCell ref="D35:L35"/>
    <mergeCell ref="M35:P35"/>
    <mergeCell ref="M33:P33"/>
    <mergeCell ref="X30:AA30"/>
    <mergeCell ref="Q33:T33"/>
    <mergeCell ref="Q35:T35"/>
    <mergeCell ref="V35:W35"/>
    <mergeCell ref="X35:AA35"/>
    <mergeCell ref="D31:L31"/>
    <mergeCell ref="X33:AA33"/>
    <mergeCell ref="D62:L62"/>
    <mergeCell ref="M62:P62"/>
    <mergeCell ref="Q62:T62"/>
    <mergeCell ref="V62:W62"/>
    <mergeCell ref="Q63:T63"/>
    <mergeCell ref="Q55:T55"/>
    <mergeCell ref="M52:P52"/>
    <mergeCell ref="M9:P9"/>
    <mergeCell ref="V31:W31"/>
    <mergeCell ref="Q31:T31"/>
    <mergeCell ref="D32:L32"/>
    <mergeCell ref="M44:P44"/>
    <mergeCell ref="D44:L44"/>
    <mergeCell ref="D54:L54"/>
    <mergeCell ref="M54:P54"/>
    <mergeCell ref="Q54:T54"/>
    <mergeCell ref="V54:W54"/>
    <mergeCell ref="D53:L53"/>
    <mergeCell ref="M53:P53"/>
    <mergeCell ref="Q53:T53"/>
    <mergeCell ref="V53:W53"/>
    <mergeCell ref="Q44:T44"/>
    <mergeCell ref="D51:L51"/>
    <mergeCell ref="D34:L34"/>
    <mergeCell ref="B1:E1"/>
    <mergeCell ref="B2:BB2"/>
    <mergeCell ref="C6:W6"/>
    <mergeCell ref="X6:AI6"/>
    <mergeCell ref="C7:L7"/>
    <mergeCell ref="M7:P7"/>
    <mergeCell ref="Q7:W7"/>
    <mergeCell ref="X7:AA7"/>
    <mergeCell ref="AB7:AE7"/>
    <mergeCell ref="AF7:AI7"/>
    <mergeCell ref="AJ6:BA7"/>
    <mergeCell ref="AX40:BA40"/>
    <mergeCell ref="AS40:AW40"/>
    <mergeCell ref="AS33:AW33"/>
    <mergeCell ref="AN9:AR9"/>
    <mergeCell ref="AS9:AW9"/>
    <mergeCell ref="AJ30:AM30"/>
    <mergeCell ref="AJ40:AM40"/>
    <mergeCell ref="AN40:AR40"/>
    <mergeCell ref="AJ36:AM36"/>
    <mergeCell ref="AX37:BA37"/>
    <mergeCell ref="AN38:AR38"/>
    <mergeCell ref="AS38:AW38"/>
    <mergeCell ref="AX38:BA38"/>
    <mergeCell ref="AJ37:AM37"/>
    <mergeCell ref="AN37:AR37"/>
    <mergeCell ref="AS37:AW37"/>
    <mergeCell ref="AX39:BA39"/>
    <mergeCell ref="AN29:AR29"/>
    <mergeCell ref="AJ10:AM10"/>
    <mergeCell ref="AN10:AR10"/>
    <mergeCell ref="AS10:AW10"/>
    <mergeCell ref="AS29:AW29"/>
    <mergeCell ref="AJ9:AM9"/>
    <mergeCell ref="AJ32:AM32"/>
    <mergeCell ref="C8:L8"/>
    <mergeCell ref="D9:L9"/>
    <mergeCell ref="D10:L10"/>
    <mergeCell ref="M8:P8"/>
    <mergeCell ref="AX31:BA31"/>
    <mergeCell ref="AJ29:AM29"/>
    <mergeCell ref="AX29:BA29"/>
    <mergeCell ref="AN30:AR30"/>
    <mergeCell ref="AS30:AW30"/>
    <mergeCell ref="AX9:BA9"/>
    <mergeCell ref="AX10:BA10"/>
    <mergeCell ref="AJ8:AM8"/>
    <mergeCell ref="AS31:AW31"/>
    <mergeCell ref="C29:L29"/>
    <mergeCell ref="M10:P10"/>
    <mergeCell ref="M31:P31"/>
    <mergeCell ref="D11:L11"/>
    <mergeCell ref="D12:L12"/>
    <mergeCell ref="D13:L13"/>
    <mergeCell ref="D14:L14"/>
    <mergeCell ref="D15:L15"/>
    <mergeCell ref="D16:L16"/>
    <mergeCell ref="D17:L17"/>
    <mergeCell ref="D18:L18"/>
    <mergeCell ref="AB33:AE33"/>
    <mergeCell ref="M29:P29"/>
    <mergeCell ref="D30:L30"/>
    <mergeCell ref="D33:L33"/>
    <mergeCell ref="AB31:AE31"/>
    <mergeCell ref="M30:P30"/>
    <mergeCell ref="X31:AA31"/>
    <mergeCell ref="X32:AA32"/>
    <mergeCell ref="V32:W32"/>
    <mergeCell ref="AB34:AE34"/>
    <mergeCell ref="AB35:AE35"/>
    <mergeCell ref="Q43:T43"/>
    <mergeCell ref="V43:W43"/>
    <mergeCell ref="Q32:T32"/>
    <mergeCell ref="M32:P32"/>
    <mergeCell ref="AB10:AE10"/>
    <mergeCell ref="AB29:AE29"/>
    <mergeCell ref="Q8:W8"/>
    <mergeCell ref="V33:W33"/>
    <mergeCell ref="X10:AA10"/>
    <mergeCell ref="Q30:T30"/>
    <mergeCell ref="Q29:W29"/>
    <mergeCell ref="X29:AA29"/>
    <mergeCell ref="V30:W30"/>
    <mergeCell ref="X8:AA8"/>
    <mergeCell ref="X9:AA9"/>
    <mergeCell ref="V37:W37"/>
    <mergeCell ref="X37:AA37"/>
    <mergeCell ref="AB37:AE37"/>
    <mergeCell ref="AB8:AE8"/>
    <mergeCell ref="AB9:AE9"/>
    <mergeCell ref="AB30:AE30"/>
    <mergeCell ref="AB32:AE32"/>
    <mergeCell ref="AS63:AW63"/>
    <mergeCell ref="AX63:BA63"/>
    <mergeCell ref="AX64:BA64"/>
    <mergeCell ref="X44:AA44"/>
    <mergeCell ref="AB44:AE44"/>
    <mergeCell ref="AB62:AE62"/>
    <mergeCell ref="AB63:AE63"/>
    <mergeCell ref="AB65:AE65"/>
    <mergeCell ref="AS64:AW64"/>
    <mergeCell ref="AB64:AE64"/>
    <mergeCell ref="AL53:BA53"/>
    <mergeCell ref="AL55:BA55"/>
    <mergeCell ref="AL51:BA51"/>
    <mergeCell ref="AN63:AR63"/>
    <mergeCell ref="X52:AA52"/>
    <mergeCell ref="AK65:AQ65"/>
    <mergeCell ref="X45:AA45"/>
    <mergeCell ref="AB45:AE45"/>
    <mergeCell ref="AL44:BA44"/>
    <mergeCell ref="AL45:BA45"/>
    <mergeCell ref="AL46:BA46"/>
    <mergeCell ref="AL47:BA47"/>
    <mergeCell ref="AL48:BA48"/>
    <mergeCell ref="AL49:BA49"/>
    <mergeCell ref="X64:AA64"/>
    <mergeCell ref="AJ64:AM64"/>
    <mergeCell ref="AN64:AR64"/>
    <mergeCell ref="X69:AA69"/>
    <mergeCell ref="AK70:AQ70"/>
    <mergeCell ref="AB70:AE70"/>
    <mergeCell ref="AB66:AE66"/>
    <mergeCell ref="AB67:AE67"/>
    <mergeCell ref="AB68:AE68"/>
    <mergeCell ref="AB69:AE69"/>
    <mergeCell ref="X70:AA70"/>
    <mergeCell ref="X65:AA65"/>
    <mergeCell ref="X66:AA66"/>
    <mergeCell ref="X67:AA67"/>
    <mergeCell ref="X68:AA68"/>
    <mergeCell ref="AR65:AR74"/>
    <mergeCell ref="X71:AA71"/>
    <mergeCell ref="X72:AA72"/>
    <mergeCell ref="X73:AA73"/>
    <mergeCell ref="X74:AA74"/>
    <mergeCell ref="AB71:AE71"/>
    <mergeCell ref="AB72:AE72"/>
    <mergeCell ref="AB73:AE73"/>
    <mergeCell ref="AB74:AE74"/>
    <mergeCell ref="M66:P66"/>
    <mergeCell ref="M67:P67"/>
    <mergeCell ref="M68:P68"/>
    <mergeCell ref="Q65:W65"/>
    <mergeCell ref="Q66:W66"/>
    <mergeCell ref="D69:L69"/>
    <mergeCell ref="Q70:W70"/>
    <mergeCell ref="Q67:W67"/>
    <mergeCell ref="AX70:BA70"/>
    <mergeCell ref="AX68:BA68"/>
    <mergeCell ref="AX69:BA69"/>
    <mergeCell ref="AS65:AV65"/>
    <mergeCell ref="AX65:BA65"/>
    <mergeCell ref="AX66:BA66"/>
    <mergeCell ref="AX67:BA67"/>
    <mergeCell ref="AS66:AV66"/>
    <mergeCell ref="AS67:AV67"/>
    <mergeCell ref="AS70:AV70"/>
    <mergeCell ref="AS68:AV68"/>
    <mergeCell ref="AS69:AV69"/>
    <mergeCell ref="AK66:AQ66"/>
    <mergeCell ref="AK67:AQ67"/>
    <mergeCell ref="AK68:AQ68"/>
    <mergeCell ref="AK69:AQ69"/>
    <mergeCell ref="D46:L46"/>
    <mergeCell ref="M46:P46"/>
    <mergeCell ref="Q46:T46"/>
    <mergeCell ref="V46:W46"/>
    <mergeCell ref="X46:AA46"/>
    <mergeCell ref="AB46:AE46"/>
    <mergeCell ref="D48:L48"/>
    <mergeCell ref="M48:P48"/>
    <mergeCell ref="Q48:T48"/>
    <mergeCell ref="V48:W48"/>
    <mergeCell ref="X48:AA48"/>
    <mergeCell ref="AB48:AE48"/>
    <mergeCell ref="D47:L47"/>
    <mergeCell ref="M47:P47"/>
    <mergeCell ref="Q47:T47"/>
    <mergeCell ref="V47:W47"/>
    <mergeCell ref="X47:AA47"/>
    <mergeCell ref="AB47:AE47"/>
    <mergeCell ref="D50:L50"/>
    <mergeCell ref="M50:P50"/>
    <mergeCell ref="Q50:T50"/>
    <mergeCell ref="V50:W50"/>
    <mergeCell ref="X50:AA50"/>
    <mergeCell ref="AB50:AE50"/>
    <mergeCell ref="D49:L49"/>
    <mergeCell ref="M49:P49"/>
    <mergeCell ref="Q49:T49"/>
    <mergeCell ref="V49:W49"/>
    <mergeCell ref="X49:AA49"/>
    <mergeCell ref="AB49:AE49"/>
    <mergeCell ref="D56:L56"/>
    <mergeCell ref="M56:P56"/>
    <mergeCell ref="Q56:T56"/>
    <mergeCell ref="V56:W56"/>
    <mergeCell ref="X56:AA56"/>
    <mergeCell ref="AB56:AE56"/>
    <mergeCell ref="AL56:BA56"/>
    <mergeCell ref="AL54:BA54"/>
    <mergeCell ref="D55:L55"/>
    <mergeCell ref="M55:P55"/>
    <mergeCell ref="X55:AA55"/>
    <mergeCell ref="AB55:AE55"/>
    <mergeCell ref="V55:W55"/>
    <mergeCell ref="Q57:T57"/>
    <mergeCell ref="V57:W57"/>
    <mergeCell ref="X57:AA57"/>
    <mergeCell ref="AB57:AE57"/>
    <mergeCell ref="AL57:BA57"/>
    <mergeCell ref="D58:L58"/>
    <mergeCell ref="M58:P58"/>
    <mergeCell ref="Q58:T58"/>
    <mergeCell ref="V58:W58"/>
    <mergeCell ref="X58:AA58"/>
    <mergeCell ref="AB58:AE58"/>
    <mergeCell ref="AL58:BA58"/>
    <mergeCell ref="AL50:BA50"/>
    <mergeCell ref="D61:L61"/>
    <mergeCell ref="M61:P61"/>
    <mergeCell ref="Q61:T61"/>
    <mergeCell ref="V61:W61"/>
    <mergeCell ref="X61:AA61"/>
    <mergeCell ref="AB61:AE61"/>
    <mergeCell ref="AL61:BA61"/>
    <mergeCell ref="D59:L59"/>
    <mergeCell ref="M59:P59"/>
    <mergeCell ref="Q59:T59"/>
    <mergeCell ref="V59:W59"/>
    <mergeCell ref="X59:AA59"/>
    <mergeCell ref="AB59:AE59"/>
    <mergeCell ref="AL59:BA59"/>
    <mergeCell ref="D60:L60"/>
    <mergeCell ref="M60:P60"/>
    <mergeCell ref="Q60:T60"/>
    <mergeCell ref="V60:W60"/>
    <mergeCell ref="X60:AA60"/>
    <mergeCell ref="AB60:AE60"/>
    <mergeCell ref="AL60:BA60"/>
    <mergeCell ref="D57:L57"/>
    <mergeCell ref="M57:P57"/>
    <mergeCell ref="Q9:S9"/>
    <mergeCell ref="U9:W9"/>
    <mergeCell ref="Q10:S10"/>
    <mergeCell ref="Q11:S11"/>
    <mergeCell ref="Q12:S12"/>
    <mergeCell ref="Q13:S13"/>
    <mergeCell ref="Q14:S14"/>
    <mergeCell ref="Q15:S15"/>
    <mergeCell ref="Q16:S16"/>
    <mergeCell ref="Q28:S28"/>
    <mergeCell ref="U10:W10"/>
    <mergeCell ref="U11:W11"/>
    <mergeCell ref="U12:W12"/>
    <mergeCell ref="U13:W13"/>
    <mergeCell ref="U14:W14"/>
    <mergeCell ref="U15:W15"/>
    <mergeCell ref="U16:W16"/>
    <mergeCell ref="U17:W17"/>
    <mergeCell ref="U18:W18"/>
    <mergeCell ref="U19:W19"/>
    <mergeCell ref="U20:W20"/>
    <mergeCell ref="U21:W21"/>
    <mergeCell ref="U22:W22"/>
    <mergeCell ref="U23:W23"/>
    <mergeCell ref="U24:W24"/>
    <mergeCell ref="U25:W25"/>
    <mergeCell ref="Q17:S17"/>
    <mergeCell ref="Q18:S18"/>
    <mergeCell ref="Q19:S19"/>
    <mergeCell ref="Q20:S20"/>
    <mergeCell ref="D71:L71"/>
    <mergeCell ref="D72:L72"/>
    <mergeCell ref="D73:L73"/>
    <mergeCell ref="D74:L74"/>
    <mergeCell ref="M71:P71"/>
    <mergeCell ref="M72:P72"/>
    <mergeCell ref="M73:P73"/>
    <mergeCell ref="M74:P74"/>
    <mergeCell ref="Q71:W71"/>
    <mergeCell ref="Q72:W72"/>
    <mergeCell ref="Q73:W73"/>
    <mergeCell ref="Q74:W74"/>
    <mergeCell ref="AX71:BA71"/>
    <mergeCell ref="AX72:BA72"/>
    <mergeCell ref="AX73:BA73"/>
    <mergeCell ref="AX74:BA74"/>
    <mergeCell ref="AW65:AW74"/>
    <mergeCell ref="D80:L80"/>
    <mergeCell ref="D81:L81"/>
    <mergeCell ref="D82:L82"/>
    <mergeCell ref="D83:L83"/>
    <mergeCell ref="X80:AA80"/>
    <mergeCell ref="X81:AA81"/>
    <mergeCell ref="X82:AA82"/>
    <mergeCell ref="X83:AA83"/>
    <mergeCell ref="AK78:AN78"/>
    <mergeCell ref="AK79:AN79"/>
    <mergeCell ref="AK71:AQ71"/>
    <mergeCell ref="AK72:AQ72"/>
    <mergeCell ref="AK73:AQ73"/>
    <mergeCell ref="AK74:AQ74"/>
    <mergeCell ref="AJ65:AJ74"/>
    <mergeCell ref="AS71:AV71"/>
    <mergeCell ref="AS72:AV72"/>
    <mergeCell ref="AS73:AV73"/>
    <mergeCell ref="AS74:AV74"/>
    <mergeCell ref="D84:L84"/>
    <mergeCell ref="D85:L85"/>
    <mergeCell ref="M80:P80"/>
    <mergeCell ref="M81:P81"/>
    <mergeCell ref="M82:P82"/>
    <mergeCell ref="M83:P83"/>
    <mergeCell ref="M84:P84"/>
    <mergeCell ref="M85:P85"/>
    <mergeCell ref="Q80:W80"/>
    <mergeCell ref="Q81:W81"/>
    <mergeCell ref="Q82:W82"/>
    <mergeCell ref="Q83:W83"/>
    <mergeCell ref="Q84:W84"/>
    <mergeCell ref="Q85:W85"/>
    <mergeCell ref="X84:AA84"/>
    <mergeCell ref="X85:AA85"/>
    <mergeCell ref="AP80:AS80"/>
    <mergeCell ref="AP81:AS81"/>
    <mergeCell ref="AP82:AS82"/>
    <mergeCell ref="AP83:AS83"/>
    <mergeCell ref="AP84:AS84"/>
    <mergeCell ref="AP85:AS85"/>
    <mergeCell ref="AO76:AO85"/>
    <mergeCell ref="AJ76:AJ85"/>
    <mergeCell ref="AB80:AE80"/>
    <mergeCell ref="AB81:AE81"/>
    <mergeCell ref="AB82:AE82"/>
    <mergeCell ref="AB83:AE83"/>
    <mergeCell ref="AB84:AE84"/>
    <mergeCell ref="AB85:AE85"/>
    <mergeCell ref="AK80:AN80"/>
    <mergeCell ref="AK81:AN81"/>
    <mergeCell ref="AK82:AN82"/>
    <mergeCell ref="AK83:AN83"/>
    <mergeCell ref="AK84:AN84"/>
    <mergeCell ref="AK85:AN85"/>
    <mergeCell ref="AK76:AN76"/>
    <mergeCell ref="AK77:AN77"/>
  </mergeCells>
  <phoneticPr fontId="5"/>
  <printOptions horizontalCentered="1"/>
  <pageMargins left="0.70866141732283472" right="0.70866141732283472" top="0.74803149606299213" bottom="0.74803149606299213" header="0.31496062992125984" footer="0.31496062992125984"/>
  <pageSetup paperSize="9" scale="57" orientation="landscape" r:id="rId1"/>
  <rowBreaks count="1" manualBreakCount="1">
    <brk id="9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9"/>
  <sheetViews>
    <sheetView showZeros="0" view="pageBreakPreview" zoomScaleSheetLayoutView="100" workbookViewId="0">
      <selection activeCell="T2" sqref="T2"/>
    </sheetView>
  </sheetViews>
  <sheetFormatPr defaultColWidth="2.375" defaultRowHeight="18.75" customHeight="1"/>
  <cols>
    <col min="1" max="16384" width="2.375" style="23"/>
  </cols>
  <sheetData>
    <row r="1" spans="1:35" ht="18.75" customHeight="1">
      <c r="A1" s="819"/>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507"/>
      <c r="AF1" s="507"/>
      <c r="AG1" s="507"/>
      <c r="AH1" s="507"/>
      <c r="AI1" s="85"/>
    </row>
    <row r="2" spans="1:35" ht="18.75" customHeight="1">
      <c r="A2" s="35"/>
      <c r="B2" s="35"/>
      <c r="C2" s="35"/>
      <c r="D2" s="35"/>
      <c r="E2" s="35"/>
      <c r="F2" s="35"/>
      <c r="G2" s="35"/>
      <c r="H2" s="35"/>
      <c r="I2" s="35"/>
      <c r="J2" s="35"/>
      <c r="K2" s="35"/>
      <c r="L2" s="35"/>
      <c r="M2" s="35"/>
      <c r="N2" s="35"/>
      <c r="O2" s="35"/>
      <c r="P2" s="35"/>
      <c r="Q2" s="35"/>
      <c r="R2" s="35"/>
      <c r="S2" s="35"/>
      <c r="T2" s="35"/>
      <c r="U2" s="35"/>
      <c r="V2" s="35"/>
      <c r="W2" s="35"/>
      <c r="X2" s="35"/>
      <c r="Y2" s="35"/>
      <c r="Z2" s="820"/>
      <c r="AA2" s="820"/>
      <c r="AB2" s="820"/>
      <c r="AC2" s="820"/>
      <c r="AD2" s="820"/>
      <c r="AE2" s="820"/>
      <c r="AF2" s="820"/>
      <c r="AG2" s="820"/>
      <c r="AH2" s="820"/>
      <c r="AI2" s="35"/>
    </row>
    <row r="3" spans="1:35" ht="18.75" customHeight="1">
      <c r="X3" s="9"/>
      <c r="Y3" s="9"/>
      <c r="Z3" s="821" t="s">
        <v>339</v>
      </c>
      <c r="AA3" s="821"/>
      <c r="AB3" s="821"/>
      <c r="AC3" s="821"/>
      <c r="AD3" s="821"/>
      <c r="AE3" s="821"/>
      <c r="AF3" s="821"/>
      <c r="AG3" s="821"/>
      <c r="AH3" s="821"/>
    </row>
    <row r="4" spans="1:35" ht="18.75" customHeight="1">
      <c r="X4" s="9"/>
      <c r="Y4" s="9"/>
      <c r="Z4" s="9"/>
      <c r="AA4" s="86"/>
      <c r="AB4" s="86"/>
      <c r="AC4" s="86"/>
      <c r="AD4" s="86"/>
      <c r="AE4" s="86"/>
      <c r="AF4" s="86"/>
      <c r="AG4" s="86"/>
      <c r="AH4" s="86"/>
    </row>
    <row r="5" spans="1:35" ht="18.75" customHeight="1">
      <c r="X5" s="9"/>
      <c r="Y5" s="9"/>
      <c r="Z5" s="9"/>
      <c r="AA5" s="9"/>
      <c r="AB5" s="9"/>
      <c r="AC5" s="9"/>
      <c r="AD5" s="9"/>
      <c r="AE5" s="9"/>
      <c r="AF5" s="9"/>
      <c r="AG5" s="9"/>
    </row>
    <row r="6" spans="1:35" ht="18.75" customHeight="1">
      <c r="A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row>
    <row r="7" spans="1:35" ht="18.75" customHeight="1">
      <c r="A7" s="44"/>
      <c r="C7" s="141" t="s">
        <v>340</v>
      </c>
      <c r="D7" s="141"/>
      <c r="E7" s="141"/>
      <c r="F7" s="141"/>
      <c r="G7" s="141"/>
      <c r="H7" s="141"/>
      <c r="I7" s="141"/>
      <c r="J7" s="141"/>
      <c r="K7" s="141"/>
      <c r="L7" s="141"/>
      <c r="M7" s="141"/>
      <c r="N7" s="141"/>
      <c r="O7" s="141"/>
      <c r="P7" s="141"/>
      <c r="Q7" s="141"/>
    </row>
    <row r="10" spans="1:35" ht="18.75" customHeight="1">
      <c r="A10" s="44"/>
    </row>
    <row r="11" spans="1:35" ht="18.75" customHeight="1">
      <c r="R11" s="141" t="s">
        <v>341</v>
      </c>
      <c r="S11" s="141"/>
      <c r="T11" s="141"/>
      <c r="U11" s="222">
        <f>交付申請兼実績報告書!U11</f>
        <v>0</v>
      </c>
      <c r="V11" s="222"/>
      <c r="W11" s="222"/>
      <c r="X11" s="222"/>
      <c r="Y11" s="222"/>
      <c r="Z11" s="222"/>
      <c r="AA11" s="222"/>
      <c r="AB11" s="222"/>
      <c r="AC11" s="222"/>
      <c r="AD11" s="222"/>
      <c r="AE11" s="222"/>
      <c r="AF11" s="222"/>
      <c r="AG11" s="222"/>
      <c r="AH11" s="222"/>
    </row>
    <row r="12" spans="1:35" ht="18.75" customHeight="1">
      <c r="A12" s="44"/>
      <c r="U12" s="514">
        <f>交付申請兼実績報告書!U12</f>
        <v>0</v>
      </c>
      <c r="V12" s="514"/>
      <c r="W12" s="514"/>
      <c r="X12" s="514"/>
      <c r="Y12" s="514"/>
      <c r="Z12" s="514"/>
      <c r="AA12" s="514"/>
      <c r="AB12" s="514"/>
      <c r="AC12" s="514"/>
      <c r="AD12" s="514"/>
      <c r="AE12" s="514"/>
      <c r="AF12" s="514"/>
      <c r="AG12" s="514"/>
      <c r="AH12" s="514"/>
    </row>
    <row r="13" spans="1:35" ht="18.75" customHeight="1">
      <c r="A13" s="44"/>
      <c r="U13" s="514"/>
      <c r="V13" s="514"/>
      <c r="W13" s="514"/>
      <c r="X13" s="514"/>
      <c r="Y13" s="514"/>
      <c r="Z13" s="514"/>
      <c r="AA13" s="514"/>
      <c r="AB13" s="514"/>
      <c r="AC13" s="514"/>
      <c r="AD13" s="514"/>
      <c r="AE13" s="514"/>
      <c r="AF13" s="514"/>
      <c r="AG13" s="514"/>
      <c r="AH13" s="514"/>
    </row>
    <row r="14" spans="1:35" ht="18.75" customHeight="1">
      <c r="A14" s="44"/>
      <c r="U14" s="222">
        <f>交付申請兼実績報告書!U14</f>
        <v>0</v>
      </c>
      <c r="V14" s="222"/>
      <c r="W14" s="222"/>
      <c r="X14" s="222"/>
      <c r="Y14" s="222"/>
      <c r="Z14" s="222"/>
      <c r="AA14" s="222"/>
      <c r="AB14" s="222"/>
      <c r="AC14" s="222"/>
      <c r="AD14" s="222"/>
      <c r="AE14" s="222"/>
      <c r="AF14" s="3"/>
      <c r="AG14" s="3"/>
      <c r="AH14" s="3"/>
    </row>
    <row r="15" spans="1:35" ht="18.75" customHeight="1">
      <c r="A15" s="44"/>
      <c r="U15" s="9"/>
      <c r="V15" s="9"/>
      <c r="W15" s="9"/>
      <c r="X15" s="9"/>
      <c r="Y15" s="9"/>
      <c r="Z15" s="9"/>
      <c r="AA15" s="9"/>
      <c r="AB15" s="9"/>
      <c r="AC15" s="9"/>
      <c r="AD15" s="9"/>
    </row>
    <row r="16" spans="1:35" ht="18.75" customHeight="1">
      <c r="A16" s="44"/>
      <c r="U16" s="9"/>
      <c r="V16" s="9"/>
      <c r="W16" s="9"/>
      <c r="X16" s="9"/>
      <c r="Y16" s="9"/>
      <c r="Z16" s="9"/>
      <c r="AA16" s="9"/>
      <c r="AB16" s="9"/>
      <c r="AC16" s="9"/>
      <c r="AD16" s="9"/>
    </row>
    <row r="17" spans="1:34" ht="18.75" customHeight="1">
      <c r="C17" s="818" t="s">
        <v>342</v>
      </c>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4" ht="18.75" customHeight="1">
      <c r="A18" s="44"/>
    </row>
    <row r="19" spans="1:34" ht="18.75" customHeight="1">
      <c r="A19" s="44"/>
    </row>
    <row r="20" spans="1:34" ht="17.25" customHeight="1">
      <c r="A20" s="44"/>
      <c r="B20" s="810" t="s">
        <v>343</v>
      </c>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row>
    <row r="21" spans="1:34" ht="17.25" customHeight="1">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row>
    <row r="22" spans="1:34" ht="18.75" customHeight="1">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row>
    <row r="23" spans="1:34" ht="18.75" customHeight="1">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row>
    <row r="24" spans="1:34" ht="18.75" customHeight="1">
      <c r="C24" s="209" t="s">
        <v>344</v>
      </c>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row>
    <row r="25" spans="1:34" ht="18.75" customHeight="1">
      <c r="A25" s="44"/>
    </row>
    <row r="26" spans="1:34" ht="18.75" customHeight="1">
      <c r="C26" s="210" t="s">
        <v>345</v>
      </c>
      <c r="D26" s="210"/>
      <c r="E26" s="210"/>
      <c r="F26" s="210"/>
      <c r="G26" s="210"/>
      <c r="H26" s="210"/>
      <c r="I26" s="210"/>
      <c r="J26" s="210"/>
      <c r="K26" s="210"/>
      <c r="L26" s="210"/>
      <c r="M26" s="1"/>
      <c r="N26" s="511" t="s">
        <v>252</v>
      </c>
      <c r="O26" s="511"/>
      <c r="P26" s="511"/>
      <c r="Q26" s="815">
        <f>別紙!X87</f>
        <v>0</v>
      </c>
      <c r="R26" s="815"/>
      <c r="S26" s="815"/>
      <c r="T26" s="815"/>
      <c r="U26" s="815"/>
      <c r="V26" s="815"/>
      <c r="W26" s="815"/>
      <c r="X26" s="815"/>
      <c r="Y26" s="88"/>
      <c r="Z26" s="88"/>
      <c r="AA26" s="88"/>
      <c r="AB26" s="88"/>
      <c r="AC26" s="88"/>
      <c r="AD26" s="88"/>
      <c r="AE26" s="88"/>
      <c r="AF26" s="88"/>
      <c r="AG26" s="88"/>
      <c r="AH26" s="1"/>
    </row>
    <row r="27" spans="1:34" ht="18.75" customHeight="1">
      <c r="C27" s="15"/>
      <c r="D27" s="15"/>
      <c r="E27" s="15"/>
      <c r="F27" s="15"/>
      <c r="G27" s="15"/>
      <c r="H27" s="15"/>
      <c r="I27" s="15"/>
      <c r="J27" s="15"/>
      <c r="K27" s="15"/>
      <c r="L27" s="15"/>
      <c r="M27" s="1"/>
      <c r="N27" s="8"/>
      <c r="O27" s="816"/>
      <c r="P27" s="817"/>
      <c r="Q27" s="817"/>
      <c r="R27" s="817"/>
      <c r="S27" s="817"/>
      <c r="T27" s="817"/>
      <c r="U27" s="817"/>
      <c r="V27" s="817"/>
      <c r="W27" s="817"/>
      <c r="X27" s="817"/>
      <c r="Y27" s="817"/>
      <c r="Z27" s="817"/>
      <c r="AA27" s="817"/>
      <c r="AB27" s="817"/>
      <c r="AC27" s="817"/>
      <c r="AD27" s="817"/>
      <c r="AE27" s="817"/>
      <c r="AF27" s="817"/>
      <c r="AG27" s="817"/>
      <c r="AH27" s="1"/>
    </row>
    <row r="28" spans="1:34" ht="18.75" customHeight="1">
      <c r="C28" s="15"/>
      <c r="D28" s="15"/>
      <c r="E28" s="15"/>
      <c r="F28" s="15"/>
      <c r="G28" s="15"/>
      <c r="H28" s="15"/>
      <c r="I28" s="15"/>
      <c r="J28" s="15"/>
      <c r="K28" s="15"/>
      <c r="L28" s="15"/>
      <c r="M28" s="1"/>
      <c r="N28" s="168" t="s">
        <v>8</v>
      </c>
      <c r="O28" s="168"/>
      <c r="P28" s="168"/>
      <c r="Q28" s="222">
        <f>入力シート!AG4</f>
        <v>0</v>
      </c>
      <c r="R28" s="222"/>
      <c r="S28" s="222"/>
      <c r="T28" s="222"/>
      <c r="U28" s="222"/>
      <c r="V28" s="222"/>
      <c r="W28" s="222"/>
      <c r="X28" s="222"/>
      <c r="Y28" s="222"/>
      <c r="Z28" s="222"/>
      <c r="AA28" s="222"/>
      <c r="AB28" s="222"/>
      <c r="AC28" s="222"/>
      <c r="AD28" s="222"/>
      <c r="AE28" s="222"/>
      <c r="AF28" s="222"/>
      <c r="AG28" s="222"/>
      <c r="AH28" s="1"/>
    </row>
    <row r="29" spans="1:34" ht="18.75" customHeight="1">
      <c r="C29" s="210" t="s">
        <v>346</v>
      </c>
      <c r="D29" s="210"/>
      <c r="E29" s="210"/>
      <c r="F29" s="210"/>
      <c r="G29" s="210"/>
      <c r="H29" s="210"/>
      <c r="I29" s="210"/>
      <c r="J29" s="210"/>
      <c r="K29" s="210"/>
      <c r="L29" s="210"/>
      <c r="M29" s="1"/>
      <c r="N29" s="168" t="s">
        <v>347</v>
      </c>
      <c r="O29" s="168"/>
      <c r="P29" s="168"/>
      <c r="Q29" s="222">
        <f>入力シート!AG3</f>
        <v>0</v>
      </c>
      <c r="R29" s="222"/>
      <c r="S29" s="222"/>
      <c r="T29" s="222"/>
      <c r="U29" s="222"/>
      <c r="V29" s="222"/>
      <c r="W29" s="222"/>
      <c r="X29" s="222"/>
      <c r="Y29" s="222"/>
      <c r="Z29" s="222"/>
      <c r="AA29" s="222"/>
      <c r="AB29" s="222"/>
      <c r="AC29" s="222"/>
      <c r="AD29" s="222"/>
      <c r="AE29" s="222"/>
      <c r="AF29" s="222"/>
      <c r="AG29" s="222"/>
      <c r="AH29" s="1"/>
    </row>
    <row r="30" spans="1:34" ht="18.75" customHeight="1">
      <c r="C30" s="15"/>
      <c r="D30" s="15"/>
      <c r="E30" s="15"/>
      <c r="F30" s="15"/>
      <c r="G30" s="15"/>
      <c r="H30" s="15"/>
      <c r="I30" s="15"/>
      <c r="J30" s="15"/>
      <c r="K30" s="15"/>
      <c r="L30" s="15"/>
      <c r="M30" s="1"/>
      <c r="N30" s="8"/>
      <c r="O30" s="8"/>
      <c r="P30" s="8"/>
      <c r="Q30" s="8"/>
      <c r="R30" s="8"/>
      <c r="S30" s="8"/>
      <c r="T30" s="8"/>
      <c r="U30" s="8"/>
      <c r="V30" s="8"/>
      <c r="W30" s="8"/>
      <c r="X30" s="8"/>
      <c r="Y30" s="8"/>
      <c r="Z30" s="8"/>
      <c r="AA30" s="8"/>
      <c r="AB30" s="8"/>
      <c r="AC30" s="8"/>
      <c r="AD30" s="8"/>
      <c r="AE30" s="8"/>
      <c r="AF30" s="8"/>
      <c r="AG30" s="8"/>
      <c r="AH30" s="1"/>
    </row>
    <row r="31" spans="1:34" ht="18.75" customHeight="1">
      <c r="C31" s="1"/>
      <c r="D31" s="1"/>
      <c r="E31" s="1"/>
      <c r="F31" s="1"/>
      <c r="G31" s="1"/>
      <c r="H31" s="1"/>
      <c r="I31" s="1"/>
      <c r="J31" s="1"/>
      <c r="K31" s="1"/>
      <c r="L31" s="1"/>
      <c r="M31" s="1"/>
      <c r="N31" s="168" t="s">
        <v>8</v>
      </c>
      <c r="O31" s="168"/>
      <c r="P31" s="168"/>
      <c r="Q31" s="222">
        <f>入力シート!AG6</f>
        <v>0</v>
      </c>
      <c r="R31" s="222"/>
      <c r="S31" s="222"/>
      <c r="T31" s="222"/>
      <c r="U31" s="222"/>
      <c r="V31" s="222"/>
      <c r="W31" s="222"/>
      <c r="X31" s="222"/>
      <c r="Y31" s="222"/>
      <c r="Z31" s="222"/>
      <c r="AA31" s="222"/>
      <c r="AB31" s="222"/>
      <c r="AC31" s="222"/>
      <c r="AD31" s="222"/>
      <c r="AE31" s="222"/>
      <c r="AF31" s="222"/>
      <c r="AG31" s="222"/>
      <c r="AH31" s="1"/>
    </row>
    <row r="32" spans="1:34" ht="18.75" customHeight="1">
      <c r="C32" s="210" t="s">
        <v>348</v>
      </c>
      <c r="D32" s="210"/>
      <c r="E32" s="210"/>
      <c r="F32" s="210"/>
      <c r="G32" s="210"/>
      <c r="H32" s="210"/>
      <c r="I32" s="210"/>
      <c r="J32" s="210"/>
      <c r="K32" s="210"/>
      <c r="L32" s="210"/>
      <c r="M32" s="1"/>
      <c r="N32" s="168" t="s">
        <v>349</v>
      </c>
      <c r="O32" s="168"/>
      <c r="P32" s="168"/>
      <c r="Q32" s="222">
        <f>入力シート!AG5</f>
        <v>0</v>
      </c>
      <c r="R32" s="222"/>
      <c r="S32" s="222"/>
      <c r="T32" s="222"/>
      <c r="U32" s="222"/>
      <c r="V32" s="222"/>
      <c r="W32" s="222"/>
      <c r="X32" s="222"/>
      <c r="Y32" s="222"/>
      <c r="Z32" s="222"/>
      <c r="AA32" s="222"/>
      <c r="AB32" s="222"/>
      <c r="AC32" s="222"/>
      <c r="AD32" s="222"/>
      <c r="AE32" s="222"/>
      <c r="AF32" s="222"/>
      <c r="AG32" s="222"/>
      <c r="AH32" s="1"/>
    </row>
    <row r="33" spans="1:34" ht="18.75" customHeight="1">
      <c r="C33" s="8"/>
      <c r="D33" s="8"/>
      <c r="E33" s="8"/>
      <c r="F33" s="8"/>
      <c r="G33" s="8"/>
      <c r="H33" s="8"/>
      <c r="I33" s="8"/>
      <c r="J33" s="8"/>
      <c r="K33" s="8"/>
      <c r="L33" s="8"/>
      <c r="M33" s="1"/>
      <c r="N33" s="8"/>
      <c r="O33" s="8"/>
      <c r="P33" s="8"/>
      <c r="Q33" s="8"/>
      <c r="R33" s="8"/>
      <c r="S33" s="8"/>
      <c r="T33" s="8"/>
      <c r="U33" s="8"/>
      <c r="V33" s="8"/>
      <c r="W33" s="8"/>
      <c r="X33" s="8"/>
      <c r="Y33" s="8"/>
      <c r="Z33" s="8"/>
      <c r="AA33" s="8"/>
      <c r="AB33" s="8"/>
      <c r="AC33" s="8"/>
      <c r="AD33" s="8"/>
      <c r="AE33" s="8"/>
      <c r="AF33" s="8"/>
      <c r="AG33" s="8"/>
      <c r="AH33" s="1"/>
    </row>
    <row r="34" spans="1:34" ht="18.75" customHeight="1">
      <c r="C34" s="210" t="s">
        <v>350</v>
      </c>
      <c r="D34" s="210"/>
      <c r="E34" s="210"/>
      <c r="F34" s="210"/>
      <c r="G34" s="210"/>
      <c r="H34" s="210"/>
      <c r="I34" s="210"/>
      <c r="J34" s="210"/>
      <c r="K34" s="210"/>
      <c r="L34" s="210"/>
      <c r="M34" s="210"/>
      <c r="N34" s="210"/>
      <c r="O34" s="210"/>
      <c r="P34" s="210"/>
      <c r="Q34" s="210"/>
      <c r="R34" s="210">
        <f>入力シート!AG7</f>
        <v>0</v>
      </c>
      <c r="S34" s="210"/>
      <c r="T34" s="210"/>
      <c r="U34" s="210"/>
      <c r="V34" s="210"/>
      <c r="W34" s="210"/>
      <c r="X34" s="210"/>
      <c r="Y34" s="210"/>
      <c r="Z34" s="210">
        <f>入力シート!AG8</f>
        <v>0</v>
      </c>
      <c r="AA34" s="210"/>
      <c r="AB34" s="210"/>
      <c r="AC34" s="210"/>
      <c r="AD34" s="210"/>
      <c r="AE34" s="210"/>
      <c r="AF34" s="210"/>
      <c r="AG34" s="210"/>
      <c r="AH34" s="210"/>
    </row>
    <row r="35" spans="1:34" ht="18.75" customHeight="1">
      <c r="C35" s="15"/>
      <c r="D35" s="15"/>
      <c r="E35" s="15"/>
      <c r="F35" s="15"/>
      <c r="G35" s="15"/>
      <c r="H35" s="15"/>
      <c r="I35" s="15"/>
      <c r="J35" s="15"/>
      <c r="K35" s="15"/>
      <c r="L35" s="15"/>
      <c r="M35" s="15"/>
      <c r="N35" s="15"/>
      <c r="O35" s="15"/>
      <c r="P35" s="15"/>
      <c r="Q35" s="8"/>
      <c r="R35" s="1"/>
      <c r="S35" s="1"/>
      <c r="T35" s="1"/>
      <c r="U35" s="1"/>
      <c r="V35" s="1"/>
      <c r="W35" s="1"/>
      <c r="X35" s="1"/>
      <c r="Y35" s="1"/>
      <c r="Z35" s="1"/>
      <c r="AA35" s="1"/>
      <c r="AB35" s="1"/>
      <c r="AC35" s="1"/>
      <c r="AD35" s="1"/>
      <c r="AE35" s="1"/>
      <c r="AF35" s="1"/>
      <c r="AG35" s="1"/>
      <c r="AH35" s="1"/>
    </row>
    <row r="36" spans="1:34" ht="18.75" customHeight="1">
      <c r="C36" s="210" t="s">
        <v>351</v>
      </c>
      <c r="D36" s="210"/>
      <c r="E36" s="210"/>
      <c r="F36" s="210"/>
      <c r="G36" s="210"/>
      <c r="H36" s="210"/>
      <c r="I36" s="210"/>
      <c r="J36" s="210"/>
      <c r="K36" s="210"/>
      <c r="L36" s="210"/>
      <c r="M36" s="1"/>
      <c r="N36" s="1"/>
      <c r="O36" s="1"/>
      <c r="P36" s="1"/>
      <c r="Q36" s="168">
        <f>入力シート!AG9</f>
        <v>0</v>
      </c>
      <c r="R36" s="168"/>
      <c r="S36" s="168"/>
      <c r="T36" s="168"/>
      <c r="U36" s="168"/>
      <c r="V36" s="1"/>
      <c r="W36" s="1"/>
      <c r="X36" s="1"/>
      <c r="Y36" s="1"/>
      <c r="Z36" s="1"/>
      <c r="AA36" s="1"/>
      <c r="AB36" s="1"/>
      <c r="AC36" s="1"/>
      <c r="AD36" s="1"/>
      <c r="AE36" s="1"/>
      <c r="AF36" s="1"/>
      <c r="AG36" s="1"/>
      <c r="AH36" s="1"/>
    </row>
    <row r="37" spans="1:34" ht="18.75" customHeight="1">
      <c r="C37" s="8"/>
      <c r="D37" s="8"/>
      <c r="E37" s="8"/>
      <c r="F37" s="8"/>
      <c r="G37" s="8"/>
      <c r="H37" s="8"/>
      <c r="I37" s="8"/>
      <c r="J37" s="8"/>
      <c r="K37" s="8"/>
      <c r="L37" s="8"/>
      <c r="M37" s="1"/>
      <c r="N37" s="1"/>
      <c r="O37" s="1"/>
      <c r="P37" s="1"/>
      <c r="Q37" s="8"/>
      <c r="R37" s="8"/>
      <c r="S37" s="8"/>
      <c r="T37" s="8"/>
      <c r="U37" s="8"/>
      <c r="V37" s="1"/>
      <c r="W37" s="1"/>
      <c r="X37" s="1"/>
      <c r="Y37" s="1"/>
      <c r="Z37" s="1"/>
      <c r="AA37" s="1"/>
      <c r="AB37" s="1"/>
      <c r="AC37" s="1"/>
      <c r="AD37" s="1"/>
      <c r="AE37" s="1"/>
      <c r="AF37" s="1"/>
      <c r="AG37" s="1"/>
      <c r="AH37" s="1"/>
    </row>
    <row r="38" spans="1:34" ht="18.75" customHeight="1">
      <c r="C38" s="210" t="s">
        <v>352</v>
      </c>
      <c r="D38" s="210"/>
      <c r="E38" s="210"/>
      <c r="F38" s="210"/>
      <c r="G38" s="210"/>
      <c r="H38" s="210"/>
      <c r="I38" s="210"/>
      <c r="J38" s="210"/>
      <c r="K38" s="210"/>
      <c r="L38" s="210"/>
      <c r="M38" s="1"/>
      <c r="N38" s="1"/>
      <c r="O38" s="1"/>
      <c r="P38" s="1"/>
      <c r="Q38" s="210">
        <f>入力シート!AG10</f>
        <v>0</v>
      </c>
      <c r="R38" s="210"/>
      <c r="S38" s="210"/>
      <c r="T38" s="210"/>
      <c r="U38" s="210"/>
      <c r="V38" s="210"/>
      <c r="W38" s="210"/>
      <c r="X38" s="210"/>
      <c r="Y38" s="210"/>
      <c r="Z38" s="210"/>
      <c r="AA38" s="210"/>
      <c r="AB38" s="1"/>
      <c r="AC38" s="1"/>
      <c r="AD38" s="1"/>
      <c r="AE38" s="1"/>
      <c r="AF38" s="1"/>
      <c r="AG38" s="1"/>
      <c r="AH38" s="1"/>
    </row>
    <row r="39" spans="1:34" ht="18.75" customHeight="1">
      <c r="A39" s="4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8.75" customHeight="1">
      <c r="A40" s="44"/>
      <c r="C40" s="1"/>
      <c r="D40" s="1"/>
      <c r="E40" s="1"/>
      <c r="F40" s="1"/>
      <c r="G40" s="1"/>
      <c r="H40" s="1"/>
      <c r="I40" s="1"/>
      <c r="J40" s="1"/>
      <c r="K40" s="1"/>
      <c r="L40" s="814" t="s">
        <v>353</v>
      </c>
      <c r="M40" s="814"/>
      <c r="N40" s="814"/>
      <c r="O40" s="814"/>
      <c r="P40" s="814"/>
      <c r="Q40" s="811">
        <f>入力シート!G186</f>
        <v>0</v>
      </c>
      <c r="R40" s="811"/>
      <c r="S40" s="811"/>
      <c r="T40" s="811"/>
      <c r="U40" s="811"/>
      <c r="V40" s="811"/>
      <c r="W40" s="811"/>
      <c r="X40" s="811" t="s">
        <v>204</v>
      </c>
      <c r="Y40" s="811"/>
      <c r="Z40" s="811"/>
      <c r="AA40" s="811"/>
      <c r="AB40" s="811">
        <f>入力シート!R186</f>
        <v>0</v>
      </c>
      <c r="AC40" s="811"/>
      <c r="AD40" s="811"/>
      <c r="AE40" s="811"/>
      <c r="AF40" s="811"/>
      <c r="AG40" s="811"/>
      <c r="AH40" s="811"/>
    </row>
    <row r="41" spans="1:34" ht="18.75" customHeight="1">
      <c r="A41" s="44"/>
      <c r="C41" s="1"/>
      <c r="D41" s="1"/>
      <c r="E41" s="1"/>
      <c r="F41" s="1"/>
      <c r="G41" s="1"/>
      <c r="H41" s="1"/>
      <c r="I41" s="1"/>
      <c r="J41" s="1"/>
      <c r="K41" s="1"/>
      <c r="L41" s="1"/>
      <c r="M41" s="812" t="s">
        <v>206</v>
      </c>
      <c r="N41" s="812"/>
      <c r="O41" s="812"/>
      <c r="P41" s="812"/>
      <c r="Q41" s="813">
        <f>入力シート!G187</f>
        <v>0</v>
      </c>
      <c r="R41" s="813"/>
      <c r="S41" s="813"/>
      <c r="T41" s="813"/>
      <c r="U41" s="813"/>
      <c r="V41" s="813"/>
      <c r="W41" s="813"/>
      <c r="X41" s="811" t="s">
        <v>204</v>
      </c>
      <c r="Y41" s="811"/>
      <c r="Z41" s="811"/>
      <c r="AA41" s="811"/>
      <c r="AB41" s="813">
        <f>入力シート!R187</f>
        <v>0</v>
      </c>
      <c r="AC41" s="813"/>
      <c r="AD41" s="813"/>
      <c r="AE41" s="813"/>
      <c r="AF41" s="813"/>
      <c r="AG41" s="813"/>
      <c r="AH41" s="813"/>
    </row>
    <row r="42" spans="1:34" ht="18.75" customHeight="1">
      <c r="A42" s="4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89"/>
    </row>
    <row r="43" spans="1:34" ht="18.75" customHeight="1">
      <c r="A43" s="4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89"/>
    </row>
    <row r="44" spans="1:34" ht="18.75" customHeight="1">
      <c r="A44" s="4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89"/>
    </row>
    <row r="45" spans="1:34" ht="18.75" customHeight="1">
      <c r="A45" s="4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89"/>
    </row>
    <row r="46" spans="1:34" ht="18.75" customHeight="1">
      <c r="A46" s="4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c r="A47" s="4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8.75" customHeight="1">
      <c r="A48" s="44"/>
    </row>
    <row r="49" spans="3:33" ht="18.75" customHeight="1">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sheetData>
  <sheetProtection sheet="1" selectLockedCells="1" selectUnlockedCells="1"/>
  <mergeCells count="41">
    <mergeCell ref="A1:AD1"/>
    <mergeCell ref="AE1:AH1"/>
    <mergeCell ref="Z2:AH2"/>
    <mergeCell ref="Z3:AH3"/>
    <mergeCell ref="C7:Q7"/>
    <mergeCell ref="R11:T11"/>
    <mergeCell ref="U11:AH11"/>
    <mergeCell ref="U14:AE14"/>
    <mergeCell ref="C17:AG17"/>
    <mergeCell ref="U12:AH13"/>
    <mergeCell ref="C24:AG24"/>
    <mergeCell ref="C26:L26"/>
    <mergeCell ref="N26:P26"/>
    <mergeCell ref="Q26:X26"/>
    <mergeCell ref="O27:AG27"/>
    <mergeCell ref="N28:P28"/>
    <mergeCell ref="Q28:AG28"/>
    <mergeCell ref="C29:L29"/>
    <mergeCell ref="N29:P29"/>
    <mergeCell ref="Q29:AG29"/>
    <mergeCell ref="N31:P31"/>
    <mergeCell ref="Q31:AG31"/>
    <mergeCell ref="C32:L32"/>
    <mergeCell ref="N32:P32"/>
    <mergeCell ref="Q32:AG32"/>
    <mergeCell ref="B20:AH22"/>
    <mergeCell ref="AB40:AH40"/>
    <mergeCell ref="M41:P41"/>
    <mergeCell ref="Q41:W41"/>
    <mergeCell ref="X41:AA41"/>
    <mergeCell ref="AB41:AH41"/>
    <mergeCell ref="C38:L38"/>
    <mergeCell ref="Q38:AA38"/>
    <mergeCell ref="L40:P40"/>
    <mergeCell ref="Q40:W40"/>
    <mergeCell ref="X40:AA40"/>
    <mergeCell ref="C34:Q34"/>
    <mergeCell ref="R34:Y34"/>
    <mergeCell ref="Z34:AH34"/>
    <mergeCell ref="C36:L36"/>
    <mergeCell ref="Q36:U36"/>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Q68"/>
  <sheetViews>
    <sheetView showZeros="0" view="pageBreakPreview" zoomScaleNormal="90" zoomScaleSheetLayoutView="100" workbookViewId="0">
      <selection activeCell="AD4" sqref="AD4"/>
    </sheetView>
  </sheetViews>
  <sheetFormatPr defaultColWidth="2.375" defaultRowHeight="18.75"/>
  <cols>
    <col min="1" max="1" width="4" style="23" bestFit="1" customWidth="1"/>
    <col min="2" max="35" width="2.375" style="23"/>
    <col min="36" max="39" width="2.75" style="23" customWidth="1"/>
    <col min="40" max="16384" width="2.375" style="23"/>
  </cols>
  <sheetData>
    <row r="1" spans="1:43">
      <c r="B1" s="819" t="s">
        <v>354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row>
    <row r="2" spans="1:43">
      <c r="B2" s="819" t="s">
        <v>355</v>
      </c>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row>
    <row r="6" spans="1:43" ht="22.5" customHeight="1">
      <c r="B6" s="818" t="s">
        <v>356</v>
      </c>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357</v>
      </c>
      <c r="B10" s="9"/>
      <c r="C10" s="23" t="s">
        <v>358</v>
      </c>
      <c r="AJ10" s="209" t="s">
        <v>359</v>
      </c>
      <c r="AK10" s="209"/>
      <c r="AL10" s="209"/>
      <c r="AM10" s="209"/>
      <c r="AN10" s="209" t="s">
        <v>112</v>
      </c>
      <c r="AO10" s="209"/>
      <c r="AP10" s="209"/>
      <c r="AQ10" s="209"/>
    </row>
    <row r="11" spans="1:43" ht="13.5" customHeight="1">
      <c r="A11" s="23">
        <v>1</v>
      </c>
      <c r="D11" s="90" t="str">
        <f>IF(E11="","","①")</f>
        <v/>
      </c>
      <c r="E11" s="831" t="str">
        <f>IF(VLOOKUP(A11,入力シート!$B$47:$L$56,3,FALSE)="","",VLOOKUP(A11,入力シート!$B$47:$L$56,3,FALSE))</f>
        <v/>
      </c>
      <c r="F11" s="831"/>
      <c r="G11" s="831"/>
      <c r="H11" s="831"/>
      <c r="I11" s="831"/>
      <c r="J11" s="831"/>
      <c r="K11" s="831"/>
      <c r="L11" s="831"/>
      <c r="M11" s="831"/>
      <c r="N11" s="831"/>
      <c r="O11" s="831"/>
      <c r="P11" s="831"/>
      <c r="Q11" s="832" t="str">
        <f t="shared" ref="Q11:Q12" si="0">IF(OR(E11=0,E11=""),"","型番：")</f>
        <v/>
      </c>
      <c r="R11" s="832"/>
      <c r="S11" s="832"/>
      <c r="T11" s="833">
        <f>IF(ISNA(VLOOKUP(A11,入力シート!$B$47:$V$56,17,FALSE)),"",VLOOKUP(A11,入力シート!$B$47:$V$56,17,FALSE))</f>
        <v>0</v>
      </c>
      <c r="U11" s="833"/>
      <c r="V11" s="833"/>
      <c r="W11" s="833"/>
      <c r="X11" s="833"/>
      <c r="Y11" s="834" t="str">
        <f>IF(ISNA(VLOOKUP(A11,入力シート!$B$47:$BF$56,56,FALSE)),"",VLOOKUP(A11,入力シート!$B$47:$BF$56,56,FALSE))</f>
        <v/>
      </c>
      <c r="Z11" s="834"/>
      <c r="AA11" s="834"/>
      <c r="AB11" s="834"/>
      <c r="AC11" s="834"/>
      <c r="AD11" s="834"/>
      <c r="AE11" s="834"/>
      <c r="AF11" s="834"/>
      <c r="AG11" s="830"/>
      <c r="AH11" s="830"/>
      <c r="AI11" s="830"/>
      <c r="AJ11" s="827" t="str">
        <f>IF(ISNA(VLOOKUP(A11,入力シート!$B$47:$BD$56,41,FALSE)),"",VLOOKUP(A11,入力シート!$B$47:$BD$56,41,FALSE))</f>
        <v/>
      </c>
      <c r="AK11" s="827"/>
      <c r="AL11" s="827"/>
      <c r="AM11" s="827"/>
      <c r="AN11" s="827" t="str">
        <f>IF(ISNA(VLOOKUP(A11,入力シート!$B$47:$BD$56,35,FALSE)),"",VLOOKUP(A11,入力シート!$B$47:$BD$56,35,FALSE))</f>
        <v/>
      </c>
      <c r="AO11" s="827"/>
      <c r="AP11" s="827"/>
      <c r="AQ11" s="827"/>
    </row>
    <row r="12" spans="1:43" ht="13.5" customHeight="1">
      <c r="A12" s="23">
        <v>2</v>
      </c>
      <c r="D12" s="90" t="str">
        <f>IF(E12="","","②")</f>
        <v/>
      </c>
      <c r="E12" s="831" t="str">
        <f>IF(VLOOKUP(A12,入力シート!$B$47:$L$56,3,FALSE)="","",VLOOKUP(A12,入力シート!$B$47:$L$56,3,FALSE))</f>
        <v/>
      </c>
      <c r="F12" s="831"/>
      <c r="G12" s="831"/>
      <c r="H12" s="831"/>
      <c r="I12" s="831"/>
      <c r="J12" s="831"/>
      <c r="K12" s="831"/>
      <c r="L12" s="831"/>
      <c r="M12" s="831"/>
      <c r="N12" s="831"/>
      <c r="O12" s="831"/>
      <c r="P12" s="831"/>
      <c r="Q12" s="832" t="str">
        <f t="shared" si="0"/>
        <v/>
      </c>
      <c r="R12" s="832"/>
      <c r="S12" s="832"/>
      <c r="T12" s="833">
        <f>IF(ISNA(VLOOKUP(A12,入力シート!$B$47:$V$56,17,FALSE)),"",VLOOKUP(A12,入力シート!$B$47:$V$56,17,FALSE))</f>
        <v>0</v>
      </c>
      <c r="U12" s="833"/>
      <c r="V12" s="833"/>
      <c r="W12" s="833"/>
      <c r="X12" s="833"/>
      <c r="Y12" s="834" t="str">
        <f>IF(ISNA(VLOOKUP(A12,入力シート!$B$47:$BF$56,56,FALSE)),"",VLOOKUP(A12,入力シート!$B$47:$BF$56,56,FALSE))</f>
        <v/>
      </c>
      <c r="Z12" s="834"/>
      <c r="AA12" s="834"/>
      <c r="AB12" s="834"/>
      <c r="AC12" s="834"/>
      <c r="AD12" s="834"/>
      <c r="AE12" s="834"/>
      <c r="AF12" s="834"/>
      <c r="AG12" s="830"/>
      <c r="AH12" s="830"/>
      <c r="AI12" s="830"/>
      <c r="AJ12" s="827" t="str">
        <f>IF(ISNA(VLOOKUP(A12,入力シート!$B$47:$BD$56,41,FALSE)),"",VLOOKUP(A12,入力シート!$B$47:$BD$56,41,FALSE))</f>
        <v/>
      </c>
      <c r="AK12" s="827"/>
      <c r="AL12" s="827"/>
      <c r="AM12" s="827"/>
      <c r="AN12" s="827" t="str">
        <f>IF(ISNA(VLOOKUP(A12,入力シート!$B$47:$BD$56,35,FALSE)),"",VLOOKUP(A12,入力シート!$B$47:$BD$56,35,FALSE))</f>
        <v/>
      </c>
      <c r="AO12" s="827"/>
      <c r="AP12" s="827"/>
      <c r="AQ12" s="827"/>
    </row>
    <row r="13" spans="1:43" ht="13.5" customHeight="1">
      <c r="A13" s="23">
        <v>3</v>
      </c>
      <c r="D13" s="90" t="str">
        <f>IF(E13="","","③")</f>
        <v/>
      </c>
      <c r="E13" s="831" t="str">
        <f>IF(VLOOKUP(A13,入力シート!$B$47:$L$56,3,FALSE)="","",VLOOKUP(A13,入力シート!$B$47:$L$56,3,FALSE))</f>
        <v/>
      </c>
      <c r="F13" s="831"/>
      <c r="G13" s="831"/>
      <c r="H13" s="831"/>
      <c r="I13" s="831"/>
      <c r="J13" s="831"/>
      <c r="K13" s="831"/>
      <c r="L13" s="831"/>
      <c r="M13" s="831"/>
      <c r="N13" s="831"/>
      <c r="O13" s="831"/>
      <c r="P13" s="831"/>
      <c r="Q13" s="832" t="str">
        <f t="shared" ref="Q13:Q17" si="1">IF(OR(E13=0,E13=""),"","型番：")</f>
        <v/>
      </c>
      <c r="R13" s="832"/>
      <c r="S13" s="832"/>
      <c r="T13" s="833">
        <f>IF(ISNA(VLOOKUP(A13,入力シート!$B$47:$V$56,17,FALSE)),"",VLOOKUP(A13,入力シート!$B$47:$V$56,17,FALSE))</f>
        <v>0</v>
      </c>
      <c r="U13" s="833"/>
      <c r="V13" s="833"/>
      <c r="W13" s="833"/>
      <c r="X13" s="833"/>
      <c r="Y13" s="834" t="str">
        <f>IF(ISNA(VLOOKUP(A13,入力シート!$B$47:$BF$56,56,FALSE)),"",VLOOKUP(A13,入力シート!$B$47:$BF$56,56,FALSE))</f>
        <v/>
      </c>
      <c r="Z13" s="834"/>
      <c r="AA13" s="834"/>
      <c r="AB13" s="834"/>
      <c r="AC13" s="834"/>
      <c r="AD13" s="834"/>
      <c r="AE13" s="834"/>
      <c r="AF13" s="834"/>
      <c r="AG13" s="830"/>
      <c r="AH13" s="830"/>
      <c r="AI13" s="830"/>
      <c r="AJ13" s="827" t="str">
        <f>IF(ISNA(VLOOKUP(A13,入力シート!$B$47:$BD$56,41,FALSE)),"",VLOOKUP(A13,入力シート!$B$47:$BD$56,41,FALSE))</f>
        <v/>
      </c>
      <c r="AK13" s="827"/>
      <c r="AL13" s="827"/>
      <c r="AM13" s="827"/>
      <c r="AN13" s="827" t="str">
        <f>IF(ISNA(VLOOKUP(A13,入力シート!$B$47:$BD$56,35,FALSE)),"",VLOOKUP(A13,入力シート!$B$47:$BD$56,35,FALSE))</f>
        <v/>
      </c>
      <c r="AO13" s="827"/>
      <c r="AP13" s="827"/>
      <c r="AQ13" s="827"/>
    </row>
    <row r="14" spans="1:43" ht="13.5" customHeight="1">
      <c r="A14" s="23">
        <v>4</v>
      </c>
      <c r="D14" s="90" t="str">
        <f>IF(E14="","","④")</f>
        <v/>
      </c>
      <c r="E14" s="831" t="str">
        <f>IF(VLOOKUP(A14,入力シート!$B$47:$L$56,3,FALSE)="","",VLOOKUP(A14,入力シート!$B$47:$L$56,3,FALSE))</f>
        <v/>
      </c>
      <c r="F14" s="831"/>
      <c r="G14" s="831"/>
      <c r="H14" s="831"/>
      <c r="I14" s="831"/>
      <c r="J14" s="831"/>
      <c r="K14" s="831"/>
      <c r="L14" s="831"/>
      <c r="M14" s="831"/>
      <c r="N14" s="831"/>
      <c r="O14" s="831"/>
      <c r="P14" s="831"/>
      <c r="Q14" s="832" t="str">
        <f t="shared" si="1"/>
        <v/>
      </c>
      <c r="R14" s="832"/>
      <c r="S14" s="832"/>
      <c r="T14" s="833">
        <f>IF(ISNA(VLOOKUP(A14,入力シート!$B$47:$V$56,17,FALSE)),"",VLOOKUP(A14,入力シート!$B$47:$V$56,17,FALSE))</f>
        <v>0</v>
      </c>
      <c r="U14" s="833"/>
      <c r="V14" s="833"/>
      <c r="W14" s="833"/>
      <c r="X14" s="833"/>
      <c r="Y14" s="834" t="str">
        <f>IF(ISNA(VLOOKUP(A14,入力シート!$B$47:$BF$56,56,FALSE)),"",VLOOKUP(A14,入力シート!$B$47:$BF$56,56,FALSE))</f>
        <v/>
      </c>
      <c r="Z14" s="834"/>
      <c r="AA14" s="834"/>
      <c r="AB14" s="834"/>
      <c r="AC14" s="834"/>
      <c r="AD14" s="834"/>
      <c r="AE14" s="834"/>
      <c r="AF14" s="834"/>
      <c r="AG14" s="830"/>
      <c r="AH14" s="830"/>
      <c r="AI14" s="830"/>
      <c r="AJ14" s="827" t="str">
        <f>IF(ISNA(VLOOKUP(A14,入力シート!$B$47:$BD$56,41,FALSE)),"",VLOOKUP(A14,入力シート!$B$47:$BD$56,41,FALSE))</f>
        <v/>
      </c>
      <c r="AK14" s="827"/>
      <c r="AL14" s="827"/>
      <c r="AM14" s="827"/>
      <c r="AN14" s="827" t="str">
        <f>IF(ISNA(VLOOKUP(A14,入力シート!$B$47:$BD$56,35,FALSE)),"",VLOOKUP(A14,入力シート!$B$47:$BD$56,35,FALSE))</f>
        <v/>
      </c>
      <c r="AO14" s="827"/>
      <c r="AP14" s="827"/>
      <c r="AQ14" s="827"/>
    </row>
    <row r="15" spans="1:43" ht="13.5" customHeight="1">
      <c r="A15" s="23">
        <v>5</v>
      </c>
      <c r="D15" s="90" t="str">
        <f>IF(E15="","","⑤")</f>
        <v/>
      </c>
      <c r="E15" s="831" t="str">
        <f>IF(VLOOKUP(A15,入力シート!$B$47:$L$56,3,FALSE)="","",VLOOKUP(A15,入力シート!$B$47:$L$56,3,FALSE))</f>
        <v/>
      </c>
      <c r="F15" s="831"/>
      <c r="G15" s="831"/>
      <c r="H15" s="831"/>
      <c r="I15" s="831"/>
      <c r="J15" s="831"/>
      <c r="K15" s="831"/>
      <c r="L15" s="831"/>
      <c r="M15" s="831"/>
      <c r="N15" s="831"/>
      <c r="O15" s="831"/>
      <c r="P15" s="831"/>
      <c r="Q15" s="832" t="str">
        <f t="shared" si="1"/>
        <v/>
      </c>
      <c r="R15" s="832"/>
      <c r="S15" s="832"/>
      <c r="T15" s="833">
        <f>IF(ISNA(VLOOKUP(A15,入力シート!$B$47:$V$56,17,FALSE)),"",VLOOKUP(A15,入力シート!$B$47:$V$56,17,FALSE))</f>
        <v>0</v>
      </c>
      <c r="U15" s="833"/>
      <c r="V15" s="833"/>
      <c r="W15" s="833"/>
      <c r="X15" s="833"/>
      <c r="Y15" s="834" t="str">
        <f>IF(ISNA(VLOOKUP(A15,入力シート!$B$47:$BF$56,56,FALSE)),"",VLOOKUP(A15,入力シート!$B$47:$BF$56,56,FALSE))</f>
        <v/>
      </c>
      <c r="Z15" s="834"/>
      <c r="AA15" s="834"/>
      <c r="AB15" s="834"/>
      <c r="AC15" s="834"/>
      <c r="AD15" s="834"/>
      <c r="AE15" s="834"/>
      <c r="AF15" s="834"/>
      <c r="AG15" s="830"/>
      <c r="AH15" s="830"/>
      <c r="AI15" s="830"/>
      <c r="AJ15" s="827" t="str">
        <f>IF(ISNA(VLOOKUP(A15,入力シート!$B$47:$BD$56,41,FALSE)),"",VLOOKUP(A15,入力シート!$B$47:$BD$56,41,FALSE))</f>
        <v/>
      </c>
      <c r="AK15" s="827"/>
      <c r="AL15" s="827"/>
      <c r="AM15" s="827"/>
      <c r="AN15" s="827" t="str">
        <f>IF(ISNA(VLOOKUP(A15,入力シート!$B$47:$BD$56,35,FALSE)),"",VLOOKUP(A15,入力シート!$B$47:$BD$56,35,FALSE))</f>
        <v/>
      </c>
      <c r="AO15" s="827"/>
      <c r="AP15" s="827"/>
      <c r="AQ15" s="827"/>
    </row>
    <row r="16" spans="1:43" ht="13.5" customHeight="1">
      <c r="A16" s="23">
        <v>6</v>
      </c>
      <c r="D16" s="90" t="str">
        <f>IF(E16="","","⑥")</f>
        <v/>
      </c>
      <c r="E16" s="831" t="str">
        <f>IF(VLOOKUP(A16,入力シート!$B$47:$L$56,3,FALSE)="","",VLOOKUP(A16,入力シート!$B$47:$L$56,3,FALSE))</f>
        <v/>
      </c>
      <c r="F16" s="831"/>
      <c r="G16" s="831"/>
      <c r="H16" s="831"/>
      <c r="I16" s="831"/>
      <c r="J16" s="831"/>
      <c r="K16" s="831"/>
      <c r="L16" s="831"/>
      <c r="M16" s="831"/>
      <c r="N16" s="831"/>
      <c r="O16" s="831"/>
      <c r="P16" s="831"/>
      <c r="Q16" s="832" t="str">
        <f t="shared" si="1"/>
        <v/>
      </c>
      <c r="R16" s="832"/>
      <c r="S16" s="832"/>
      <c r="T16" s="833">
        <f>IF(ISNA(VLOOKUP(A16,入力シート!$B$47:$V$56,17,FALSE)),"",VLOOKUP(A16,入力シート!$B$47:$V$56,17,FALSE))</f>
        <v>0</v>
      </c>
      <c r="U16" s="833"/>
      <c r="V16" s="833"/>
      <c r="W16" s="833"/>
      <c r="X16" s="833"/>
      <c r="Y16" s="834" t="str">
        <f>IF(ISNA(VLOOKUP(A16,入力シート!$B$47:$BF$56,56,FALSE)),"",VLOOKUP(A16,入力シート!$B$47:$BF$56,56,FALSE))</f>
        <v/>
      </c>
      <c r="Z16" s="834"/>
      <c r="AA16" s="834"/>
      <c r="AB16" s="834"/>
      <c r="AC16" s="834"/>
      <c r="AD16" s="834"/>
      <c r="AE16" s="834"/>
      <c r="AF16" s="834"/>
      <c r="AG16" s="830"/>
      <c r="AH16" s="830"/>
      <c r="AI16" s="830"/>
      <c r="AJ16" s="827" t="str">
        <f>IF(ISNA(VLOOKUP(A16,入力シート!$B$47:$BD$56,41,FALSE)),"",VLOOKUP(A16,入力シート!$B$47:$BD$56,41,FALSE))</f>
        <v/>
      </c>
      <c r="AK16" s="827"/>
      <c r="AL16" s="827"/>
      <c r="AM16" s="827"/>
      <c r="AN16" s="827" t="str">
        <f>IF(ISNA(VLOOKUP(A16,入力シート!$B$47:$BD$56,35,FALSE)),"",VLOOKUP(A16,入力シート!$B$47:$BD$56,35,FALSE))</f>
        <v/>
      </c>
      <c r="AO16" s="827"/>
      <c r="AP16" s="827"/>
      <c r="AQ16" s="827"/>
    </row>
    <row r="17" spans="1:43" ht="13.5" customHeight="1">
      <c r="A17" s="23">
        <v>7</v>
      </c>
      <c r="D17" s="90" t="str">
        <f>IF(E17="","","⑦")</f>
        <v/>
      </c>
      <c r="E17" s="831" t="str">
        <f>IF(VLOOKUP(A17,入力シート!$B$47:$L$56,3,FALSE)="","",VLOOKUP(A17,入力シート!$B$47:$L$56,3,FALSE))</f>
        <v/>
      </c>
      <c r="F17" s="831"/>
      <c r="G17" s="831"/>
      <c r="H17" s="831"/>
      <c r="I17" s="831"/>
      <c r="J17" s="831"/>
      <c r="K17" s="831"/>
      <c r="L17" s="831"/>
      <c r="M17" s="831"/>
      <c r="N17" s="831"/>
      <c r="O17" s="831"/>
      <c r="P17" s="831"/>
      <c r="Q17" s="832" t="str">
        <f t="shared" si="1"/>
        <v/>
      </c>
      <c r="R17" s="832"/>
      <c r="S17" s="832"/>
      <c r="T17" s="833">
        <f>IF(ISNA(VLOOKUP(A17,入力シート!$B$47:$V$56,17,FALSE)),"",VLOOKUP(A17,入力シート!$B$47:$V$56,17,FALSE))</f>
        <v>0</v>
      </c>
      <c r="U17" s="833"/>
      <c r="V17" s="833"/>
      <c r="W17" s="833"/>
      <c r="X17" s="833"/>
      <c r="Y17" s="834" t="str">
        <f>IF(ISNA(VLOOKUP(A17,入力シート!$B$47:$BF$56,56,FALSE)),"",VLOOKUP(A17,入力シート!$B$47:$BF$56,56,FALSE))</f>
        <v/>
      </c>
      <c r="Z17" s="834"/>
      <c r="AA17" s="834"/>
      <c r="AB17" s="834"/>
      <c r="AC17" s="834"/>
      <c r="AD17" s="834"/>
      <c r="AE17" s="834"/>
      <c r="AF17" s="834"/>
      <c r="AG17" s="830"/>
      <c r="AH17" s="830"/>
      <c r="AI17" s="830"/>
      <c r="AJ17" s="827" t="str">
        <f>IF(ISNA(VLOOKUP(A17,入力シート!$B$47:$BD$56,41,FALSE)),"",VLOOKUP(A17,入力シート!$B$47:$BD$56,41,FALSE))</f>
        <v/>
      </c>
      <c r="AK17" s="827"/>
      <c r="AL17" s="827"/>
      <c r="AM17" s="827"/>
      <c r="AN17" s="827" t="str">
        <f>IF(ISNA(VLOOKUP(A17,入力シート!$B$47:$BD$56,35,FALSE)),"",VLOOKUP(A17,入力シート!$B$47:$BD$56,35,FALSE))</f>
        <v/>
      </c>
      <c r="AO17" s="827"/>
      <c r="AP17" s="827"/>
      <c r="AQ17" s="827"/>
    </row>
    <row r="18" spans="1:43" ht="13.5" customHeight="1">
      <c r="A18" s="23">
        <v>8</v>
      </c>
      <c r="D18" s="90" t="str">
        <f>IF(E18="","","⑧")</f>
        <v/>
      </c>
      <c r="E18" s="831" t="str">
        <f>IF(VLOOKUP(A18,入力シート!$B$47:$L$56,3,FALSE)="","",VLOOKUP(A18,入力シート!$B$47:$L$56,3,FALSE))</f>
        <v/>
      </c>
      <c r="F18" s="831"/>
      <c r="G18" s="831"/>
      <c r="H18" s="831"/>
      <c r="I18" s="831"/>
      <c r="J18" s="831"/>
      <c r="K18" s="831"/>
      <c r="L18" s="831"/>
      <c r="M18" s="831"/>
      <c r="N18" s="831"/>
      <c r="O18" s="831"/>
      <c r="P18" s="831"/>
      <c r="Q18" s="832" t="str">
        <f t="shared" ref="Q18:Q20" si="2">IF(OR(E18=0,E18=""),"","型番：")</f>
        <v/>
      </c>
      <c r="R18" s="832"/>
      <c r="S18" s="832"/>
      <c r="T18" s="833">
        <f>IF(ISNA(VLOOKUP(A18,入力シート!$B$47:$V$56,17,FALSE)),"",VLOOKUP(A18,入力シート!$B$47:$V$56,17,FALSE))</f>
        <v>0</v>
      </c>
      <c r="U18" s="833"/>
      <c r="V18" s="833"/>
      <c r="W18" s="833"/>
      <c r="X18" s="833"/>
      <c r="Y18" s="834" t="str">
        <f>IF(ISNA(VLOOKUP(A18,入力シート!$B$47:$BF$56,56,FALSE)),"",VLOOKUP(A18,入力シート!$B$47:$BF$56,56,FALSE))</f>
        <v/>
      </c>
      <c r="Z18" s="834"/>
      <c r="AA18" s="834"/>
      <c r="AB18" s="834"/>
      <c r="AC18" s="834"/>
      <c r="AD18" s="834"/>
      <c r="AE18" s="834"/>
      <c r="AF18" s="834"/>
      <c r="AG18" s="830"/>
      <c r="AH18" s="830"/>
      <c r="AI18" s="830"/>
      <c r="AJ18" s="827" t="str">
        <f>IF(ISNA(VLOOKUP(A18,入力シート!$B$47:$BD$56,41,FALSE)),"",VLOOKUP(A18,入力シート!$B$47:$BD$56,41,FALSE))</f>
        <v/>
      </c>
      <c r="AK18" s="827"/>
      <c r="AL18" s="827"/>
      <c r="AM18" s="827"/>
      <c r="AN18" s="827" t="str">
        <f>IF(ISNA(VLOOKUP(A18,入力シート!$B$47:$BD$56,35,FALSE)),"",VLOOKUP(A18,入力シート!$B$47:$BD$56,35,FALSE))</f>
        <v/>
      </c>
      <c r="AO18" s="827"/>
      <c r="AP18" s="827"/>
      <c r="AQ18" s="827"/>
    </row>
    <row r="19" spans="1:43" ht="13.5" customHeight="1">
      <c r="A19" s="23">
        <v>9</v>
      </c>
      <c r="D19" s="90" t="str">
        <f>IF(E19="","","⑨")</f>
        <v/>
      </c>
      <c r="E19" s="831" t="str">
        <f>IF(VLOOKUP(A19,入力シート!$B$47:$L$56,3,FALSE)="","",VLOOKUP(A19,入力シート!$B$47:$L$56,3,FALSE))</f>
        <v/>
      </c>
      <c r="F19" s="831"/>
      <c r="G19" s="831"/>
      <c r="H19" s="831"/>
      <c r="I19" s="831"/>
      <c r="J19" s="831"/>
      <c r="K19" s="831"/>
      <c r="L19" s="831"/>
      <c r="M19" s="831"/>
      <c r="N19" s="831"/>
      <c r="O19" s="831"/>
      <c r="P19" s="831"/>
      <c r="Q19" s="832" t="str">
        <f t="shared" si="2"/>
        <v/>
      </c>
      <c r="R19" s="832"/>
      <c r="S19" s="832"/>
      <c r="T19" s="833">
        <f>IF(ISNA(VLOOKUP(A19,入力シート!$B$47:$V$56,17,FALSE)),"",VLOOKUP(A19,入力シート!$B$47:$V$56,17,FALSE))</f>
        <v>0</v>
      </c>
      <c r="U19" s="833"/>
      <c r="V19" s="833"/>
      <c r="W19" s="833"/>
      <c r="X19" s="833"/>
      <c r="Y19" s="834" t="str">
        <f>IF(ISNA(VLOOKUP(A19,入力シート!$B$47:$BF$56,56,FALSE)),"",VLOOKUP(A19,入力シート!$B$47:$BF$56,56,FALSE))</f>
        <v/>
      </c>
      <c r="Z19" s="834"/>
      <c r="AA19" s="834"/>
      <c r="AB19" s="834"/>
      <c r="AC19" s="834"/>
      <c r="AD19" s="834"/>
      <c r="AE19" s="834"/>
      <c r="AF19" s="834"/>
      <c r="AG19" s="830"/>
      <c r="AH19" s="830"/>
      <c r="AI19" s="830"/>
      <c r="AJ19" s="827" t="str">
        <f>IF(ISNA(VLOOKUP(A19,入力シート!$B$47:$BD$56,41,FALSE)),"",VLOOKUP(A19,入力シート!$B$47:$BD$56,41,FALSE))</f>
        <v/>
      </c>
      <c r="AK19" s="827"/>
      <c r="AL19" s="827"/>
      <c r="AM19" s="827"/>
      <c r="AN19" s="827" t="str">
        <f>IF(ISNA(VLOOKUP(A19,入力シート!$B$47:$BD$56,35,FALSE)),"",VLOOKUP(A19,入力シート!$B$47:$BD$56,35,FALSE))</f>
        <v/>
      </c>
      <c r="AO19" s="827"/>
      <c r="AP19" s="827"/>
      <c r="AQ19" s="827"/>
    </row>
    <row r="20" spans="1:43" ht="13.5" customHeight="1">
      <c r="A20" s="23">
        <v>10</v>
      </c>
      <c r="D20" s="90" t="str">
        <f>IF(E20="","","⑩")</f>
        <v/>
      </c>
      <c r="E20" s="831" t="str">
        <f>IF(VLOOKUP(A20,入力シート!$B$47:$L$56,3,FALSE)="","",VLOOKUP(A20,入力シート!$B$47:$L$56,3,FALSE))</f>
        <v/>
      </c>
      <c r="F20" s="831"/>
      <c r="G20" s="831"/>
      <c r="H20" s="831"/>
      <c r="I20" s="831"/>
      <c r="J20" s="831"/>
      <c r="K20" s="831"/>
      <c r="L20" s="831"/>
      <c r="M20" s="831"/>
      <c r="N20" s="831"/>
      <c r="O20" s="831"/>
      <c r="P20" s="831"/>
      <c r="Q20" s="832" t="str">
        <f t="shared" si="2"/>
        <v/>
      </c>
      <c r="R20" s="832"/>
      <c r="S20" s="832"/>
      <c r="T20" s="833">
        <f>IF(ISNA(VLOOKUP(A20,入力シート!$B$47:$V$56,17,FALSE)),"",VLOOKUP(A20,入力シート!$B$47:$V$56,17,FALSE))</f>
        <v>0</v>
      </c>
      <c r="U20" s="833"/>
      <c r="V20" s="833"/>
      <c r="W20" s="833"/>
      <c r="X20" s="833"/>
      <c r="Y20" s="834" t="str">
        <f>IF(ISNA(VLOOKUP(A20,入力シート!$B$47:$BF$56,56,FALSE)),"",VLOOKUP(A20,入力シート!$B$47:$BF$56,56,FALSE))</f>
        <v/>
      </c>
      <c r="Z20" s="834"/>
      <c r="AA20" s="834"/>
      <c r="AB20" s="834"/>
      <c r="AC20" s="834"/>
      <c r="AD20" s="834"/>
      <c r="AE20" s="834"/>
      <c r="AF20" s="834"/>
      <c r="AG20" s="830"/>
      <c r="AH20" s="830"/>
      <c r="AI20" s="830"/>
      <c r="AJ20" s="827" t="str">
        <f>IF(ISNA(VLOOKUP(A20,入力シート!$B$47:$BD$56,41,FALSE)),"",VLOOKUP(A20,入力シート!$B$47:$BD$56,41,FALSE))</f>
        <v/>
      </c>
      <c r="AK20" s="827"/>
      <c r="AL20" s="827"/>
      <c r="AM20" s="827"/>
      <c r="AN20" s="827" t="str">
        <f>IF(ISNA(VLOOKUP(A20,入力シート!$B$47:$BD$56,35,FALSE)),"",VLOOKUP(A20,入力シート!$B$47:$BD$56,35,FALSE))</f>
        <v/>
      </c>
      <c r="AO20" s="827"/>
      <c r="AP20" s="827"/>
      <c r="AQ20" s="827"/>
    </row>
    <row r="21" spans="1:43">
      <c r="D21" s="90"/>
      <c r="E21" s="91"/>
      <c r="F21" s="91"/>
      <c r="G21" s="91"/>
      <c r="H21" s="91"/>
      <c r="I21" s="91"/>
      <c r="J21" s="91"/>
      <c r="K21" s="91"/>
      <c r="L21" s="91"/>
      <c r="M21" s="91"/>
      <c r="N21" s="91"/>
      <c r="O21" s="91"/>
      <c r="P21" s="91"/>
      <c r="Q21" s="91"/>
      <c r="R21" s="91"/>
      <c r="S21" s="91"/>
      <c r="T21" s="91"/>
      <c r="U21" s="91"/>
      <c r="AG21" s="830"/>
      <c r="AH21" s="830"/>
      <c r="AI21" s="830"/>
      <c r="AJ21" s="827"/>
      <c r="AK21" s="827"/>
      <c r="AL21" s="827"/>
      <c r="AM21" s="827"/>
      <c r="AN21" s="827"/>
      <c r="AO21" s="827"/>
      <c r="AP21" s="827"/>
      <c r="AQ21" s="827"/>
    </row>
    <row r="22" spans="1:43">
      <c r="C22" s="23" t="s">
        <v>360</v>
      </c>
    </row>
    <row r="23" spans="1:43">
      <c r="F23" s="827">
        <f>SUM(AJ11:AM20)</f>
        <v>0</v>
      </c>
      <c r="G23" s="827"/>
      <c r="H23" s="827"/>
      <c r="I23" s="827"/>
      <c r="J23" s="827"/>
      <c r="K23" s="827"/>
      <c r="L23" s="827"/>
      <c r="M23" s="827"/>
      <c r="N23" s="23" t="s">
        <v>253</v>
      </c>
      <c r="O23" s="209" t="s">
        <v>361</v>
      </c>
      <c r="P23" s="209"/>
      <c r="Q23" s="209"/>
      <c r="R23" s="209"/>
      <c r="S23" s="209"/>
      <c r="T23" s="209"/>
      <c r="U23" s="209"/>
      <c r="V23" s="828">
        <f>SUM(AN11:AQ20)</f>
        <v>0</v>
      </c>
      <c r="W23" s="828"/>
      <c r="X23" s="828"/>
      <c r="Y23" s="828"/>
      <c r="Z23" s="828"/>
      <c r="AA23" s="828"/>
      <c r="AD23" s="92"/>
      <c r="AE23" s="92"/>
    </row>
    <row r="24" spans="1:43">
      <c r="F24" s="93"/>
      <c r="G24" s="93"/>
      <c r="H24" s="93"/>
      <c r="I24" s="93"/>
      <c r="J24" s="93"/>
      <c r="K24" s="93"/>
      <c r="L24" s="93"/>
      <c r="M24" s="93"/>
      <c r="V24" s="827"/>
      <c r="W24" s="827"/>
      <c r="X24" s="827"/>
      <c r="Y24" s="827"/>
      <c r="Z24" s="827"/>
      <c r="AA24" s="827"/>
      <c r="AB24" s="93"/>
      <c r="AC24" s="93"/>
      <c r="AD24" s="92"/>
      <c r="AE24" s="92"/>
    </row>
    <row r="25" spans="1:43">
      <c r="C25" s="23" t="s">
        <v>362</v>
      </c>
    </row>
    <row r="26" spans="1:43">
      <c r="F26" s="829">
        <f>MAX(入力シート!AS47:AU56)</f>
        <v>0</v>
      </c>
      <c r="G26" s="829"/>
      <c r="H26" s="829"/>
      <c r="I26" s="829"/>
      <c r="J26" s="829"/>
      <c r="K26" s="829"/>
      <c r="L26" s="829"/>
      <c r="M26" s="829"/>
      <c r="N26" s="829"/>
    </row>
    <row r="28" spans="1:43">
      <c r="C28" s="23" t="s">
        <v>363</v>
      </c>
    </row>
    <row r="29" spans="1:43">
      <c r="D29" s="94" t="str">
        <f t="shared" ref="D29:D38" si="3">D11</f>
        <v/>
      </c>
      <c r="E29" s="95"/>
      <c r="F29" s="825" t="str">
        <f>IF(D29="","",入力シート!P192)</f>
        <v/>
      </c>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95"/>
    </row>
    <row r="30" spans="1:43">
      <c r="D30" s="94" t="str">
        <f t="shared" si="3"/>
        <v/>
      </c>
      <c r="E30" s="95"/>
      <c r="F30" s="825" t="str">
        <f>IF(D30="","",入力シート!P193)</f>
        <v/>
      </c>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95"/>
    </row>
    <row r="31" spans="1:43">
      <c r="D31" s="94" t="str">
        <f t="shared" si="3"/>
        <v/>
      </c>
      <c r="E31" s="95"/>
      <c r="F31" s="825" t="str">
        <f>IF(D31="","",入力シート!P194)</f>
        <v/>
      </c>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95"/>
    </row>
    <row r="32" spans="1:43">
      <c r="D32" s="94" t="str">
        <f t="shared" si="3"/>
        <v/>
      </c>
      <c r="E32" s="95"/>
      <c r="F32" s="825" t="str">
        <f>IF(D32="","",入力シート!P195)</f>
        <v/>
      </c>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95"/>
    </row>
    <row r="33" spans="3:35">
      <c r="D33" s="94" t="str">
        <f t="shared" si="3"/>
        <v/>
      </c>
      <c r="E33" s="95"/>
      <c r="F33" s="825" t="str">
        <f>IF(D33="","",入力シート!P196)</f>
        <v/>
      </c>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row>
    <row r="34" spans="3:35">
      <c r="D34" s="94" t="str">
        <f t="shared" si="3"/>
        <v/>
      </c>
      <c r="E34" s="95"/>
      <c r="F34" s="825" t="str">
        <f>IF(D34="","",入力シート!P197)</f>
        <v/>
      </c>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95"/>
    </row>
    <row r="35" spans="3:35">
      <c r="D35" s="94" t="str">
        <f t="shared" si="3"/>
        <v/>
      </c>
      <c r="E35" s="95"/>
      <c r="F35" s="825" t="str">
        <f>IF(D35="","",入力シート!P198)</f>
        <v/>
      </c>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95"/>
    </row>
    <row r="36" spans="3:35">
      <c r="D36" s="94" t="str">
        <f t="shared" si="3"/>
        <v/>
      </c>
      <c r="E36" s="95"/>
      <c r="F36" s="825" t="str">
        <f>IF(D36="","",入力シート!P199)</f>
        <v/>
      </c>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5"/>
    </row>
    <row r="37" spans="3:35">
      <c r="D37" s="94" t="str">
        <f t="shared" si="3"/>
        <v/>
      </c>
      <c r="E37" s="95"/>
      <c r="F37" s="825" t="str">
        <f>IF(D37="","",入力シート!P200)</f>
        <v/>
      </c>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95"/>
    </row>
    <row r="38" spans="3:35">
      <c r="D38" s="94" t="str">
        <f t="shared" si="3"/>
        <v/>
      </c>
      <c r="E38" s="95"/>
      <c r="F38" s="825" t="str">
        <f>IF(D38="","",入力シート!P201)</f>
        <v/>
      </c>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95"/>
    </row>
    <row r="40" spans="3:35">
      <c r="C40" s="23" t="s">
        <v>364</v>
      </c>
    </row>
    <row r="41" spans="3:35">
      <c r="D41" s="94" t="str">
        <f t="shared" ref="D41:D50" si="4">D11</f>
        <v/>
      </c>
      <c r="E41" s="95"/>
      <c r="F41" s="825" t="str">
        <f>IF(D41="","",入力シート!Z192)</f>
        <v/>
      </c>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c r="AF41" s="825"/>
      <c r="AG41" s="825"/>
      <c r="AH41" s="825"/>
      <c r="AI41" s="95"/>
    </row>
    <row r="42" spans="3:35">
      <c r="D42" s="94" t="str">
        <f t="shared" si="4"/>
        <v/>
      </c>
      <c r="E42" s="95"/>
      <c r="F42" s="825" t="str">
        <f>IF(D42="","",入力シート!Z193)</f>
        <v/>
      </c>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95"/>
    </row>
    <row r="43" spans="3:35">
      <c r="D43" s="94" t="str">
        <f t="shared" si="4"/>
        <v/>
      </c>
      <c r="E43" s="95"/>
      <c r="F43" s="825" t="str">
        <f>IF(D43="","",入力シート!Z194)</f>
        <v/>
      </c>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95"/>
    </row>
    <row r="44" spans="3:35">
      <c r="D44" s="94" t="str">
        <f t="shared" si="4"/>
        <v/>
      </c>
      <c r="E44" s="95"/>
      <c r="F44" s="825" t="str">
        <f>IF(D44="","",入力シート!Z195)</f>
        <v/>
      </c>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95"/>
    </row>
    <row r="45" spans="3:35">
      <c r="D45" s="94" t="str">
        <f t="shared" si="4"/>
        <v/>
      </c>
      <c r="E45" s="95"/>
      <c r="F45" s="825" t="str">
        <f>IF(D45="","",入力シート!Z196)</f>
        <v/>
      </c>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3:35">
      <c r="D46" s="94" t="str">
        <f t="shared" si="4"/>
        <v/>
      </c>
      <c r="E46" s="95"/>
      <c r="F46" s="825" t="str">
        <f>IF(D46="","",入力シート!Z197)</f>
        <v/>
      </c>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95"/>
    </row>
    <row r="47" spans="3:35">
      <c r="D47" s="94" t="str">
        <f t="shared" si="4"/>
        <v/>
      </c>
      <c r="E47" s="95"/>
      <c r="F47" s="825" t="str">
        <f>IF(D47="","",入力シート!Z198)</f>
        <v/>
      </c>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95"/>
    </row>
    <row r="48" spans="3:35">
      <c r="D48" s="94" t="str">
        <f t="shared" si="4"/>
        <v/>
      </c>
      <c r="E48" s="95"/>
      <c r="F48" s="825" t="str">
        <f>IF(D48="","",入力シート!Z199)</f>
        <v/>
      </c>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95"/>
    </row>
    <row r="49" spans="3:35">
      <c r="D49" s="94" t="str">
        <f t="shared" si="4"/>
        <v/>
      </c>
      <c r="E49" s="95"/>
      <c r="F49" s="825" t="str">
        <f>IF(D49="","",入力シート!Z200)</f>
        <v/>
      </c>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95"/>
    </row>
    <row r="50" spans="3:35">
      <c r="D50" s="94" t="str">
        <f t="shared" si="4"/>
        <v/>
      </c>
      <c r="E50" s="95"/>
      <c r="F50" s="825" t="str">
        <f>IF(D50="","",入力シート!Z201)</f>
        <v/>
      </c>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95"/>
    </row>
    <row r="52" spans="3:35">
      <c r="C52" s="23" t="s">
        <v>365</v>
      </c>
    </row>
    <row r="53" spans="3:35">
      <c r="F53" s="824" t="s">
        <v>366</v>
      </c>
      <c r="G53" s="824"/>
      <c r="H53" s="824"/>
      <c r="I53" s="824"/>
      <c r="J53" s="824"/>
      <c r="K53" s="824"/>
      <c r="L53" s="824"/>
      <c r="M53" s="824"/>
    </row>
    <row r="54" spans="3:35">
      <c r="F54" s="96"/>
      <c r="G54" s="96"/>
      <c r="H54" s="96"/>
      <c r="I54" s="96"/>
      <c r="J54" s="96"/>
      <c r="K54" s="96"/>
      <c r="L54" s="96"/>
      <c r="M54" s="96"/>
    </row>
    <row r="56" spans="3:35">
      <c r="D56" s="141" t="s">
        <v>367</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row>
    <row r="57" spans="3:35">
      <c r="D57" s="826">
        <f>入力シート!F203</f>
        <v>0</v>
      </c>
      <c r="E57" s="826"/>
      <c r="F57" s="826"/>
      <c r="G57" s="826"/>
      <c r="H57" s="826"/>
      <c r="I57" s="826"/>
      <c r="J57" s="826"/>
      <c r="K57" s="826"/>
      <c r="L57" s="209" t="s">
        <v>368</v>
      </c>
      <c r="M57" s="209"/>
      <c r="N57" s="209"/>
      <c r="O57" s="209"/>
    </row>
    <row r="58" spans="3:35">
      <c r="E58" s="824" t="s">
        <v>369</v>
      </c>
      <c r="F58" s="824"/>
      <c r="G58" s="824"/>
      <c r="H58" s="824"/>
      <c r="I58" s="824"/>
      <c r="J58" s="824"/>
      <c r="K58" s="95"/>
      <c r="L58" s="95"/>
    </row>
    <row r="59" spans="3:35">
      <c r="F59" s="507" t="s">
        <v>370</v>
      </c>
      <c r="G59" s="507"/>
      <c r="H59" s="507"/>
      <c r="I59" s="507"/>
      <c r="J59" s="209">
        <f>入力シート!F204</f>
        <v>0</v>
      </c>
      <c r="K59" s="209"/>
      <c r="L59" s="209"/>
      <c r="M59" s="209"/>
      <c r="N59" s="209"/>
      <c r="O59" s="209"/>
      <c r="P59" s="209"/>
      <c r="Q59" s="9"/>
      <c r="R59" s="9"/>
      <c r="S59" s="9"/>
      <c r="T59" s="507" t="s">
        <v>371</v>
      </c>
      <c r="U59" s="507"/>
      <c r="V59" s="507"/>
      <c r="W59" s="507"/>
      <c r="X59" s="209">
        <f>入力シート!Q204</f>
        <v>0</v>
      </c>
      <c r="Y59" s="209"/>
      <c r="Z59" s="209"/>
      <c r="AA59" s="209"/>
      <c r="AB59" s="209"/>
      <c r="AC59" s="209"/>
      <c r="AD59" s="209"/>
      <c r="AE59" s="209"/>
      <c r="AF59" s="97"/>
      <c r="AG59" s="9"/>
      <c r="AH59" s="9"/>
    </row>
    <row r="60" spans="3:35">
      <c r="F60" s="87"/>
      <c r="G60" s="87"/>
      <c r="H60" s="87"/>
      <c r="I60" s="87"/>
      <c r="T60" s="87"/>
      <c r="U60" s="87"/>
      <c r="V60" s="87"/>
      <c r="W60" s="87"/>
      <c r="AF60" s="12"/>
    </row>
    <row r="61" spans="3:35">
      <c r="F61" s="507" t="s">
        <v>370</v>
      </c>
      <c r="G61" s="507"/>
      <c r="H61" s="507"/>
      <c r="I61" s="507"/>
      <c r="J61" s="209">
        <f>入力シート!F205</f>
        <v>0</v>
      </c>
      <c r="K61" s="209"/>
      <c r="L61" s="209"/>
      <c r="M61" s="209"/>
      <c r="N61" s="209"/>
      <c r="O61" s="209"/>
      <c r="P61" s="209"/>
      <c r="Q61" s="9"/>
      <c r="R61" s="9"/>
      <c r="S61" s="9"/>
      <c r="T61" s="507" t="s">
        <v>371</v>
      </c>
      <c r="U61" s="507"/>
      <c r="V61" s="507"/>
      <c r="W61" s="507"/>
      <c r="X61" s="209">
        <f>入力シート!Q205</f>
        <v>0</v>
      </c>
      <c r="Y61" s="209"/>
      <c r="Z61" s="209"/>
      <c r="AA61" s="209"/>
      <c r="AB61" s="209"/>
      <c r="AC61" s="209"/>
      <c r="AD61" s="209"/>
      <c r="AE61" s="209"/>
      <c r="AF61" s="97"/>
      <c r="AG61" s="9"/>
      <c r="AH61" s="9"/>
    </row>
    <row r="62" spans="3:35">
      <c r="F62" s="87"/>
      <c r="G62" s="87"/>
      <c r="H62" s="87"/>
      <c r="I62" s="87"/>
      <c r="J62" s="9"/>
      <c r="K62" s="9"/>
      <c r="L62" s="9"/>
      <c r="M62" s="9"/>
      <c r="N62" s="9"/>
      <c r="O62" s="9"/>
      <c r="P62" s="9"/>
      <c r="Q62" s="9"/>
      <c r="R62" s="9"/>
      <c r="S62" s="9"/>
      <c r="T62" s="87"/>
      <c r="U62" s="87"/>
      <c r="V62" s="87"/>
      <c r="W62" s="87"/>
      <c r="X62" s="9"/>
      <c r="Y62" s="9"/>
      <c r="Z62" s="9"/>
      <c r="AA62" s="9"/>
      <c r="AB62" s="9"/>
      <c r="AC62" s="9"/>
      <c r="AD62" s="9"/>
      <c r="AE62" s="9"/>
      <c r="AF62" s="9"/>
      <c r="AG62" s="9"/>
      <c r="AH62" s="9"/>
    </row>
    <row r="63" spans="3:35">
      <c r="F63" s="87"/>
      <c r="G63" s="87"/>
      <c r="H63" s="87"/>
      <c r="I63" s="87"/>
      <c r="J63" s="9"/>
      <c r="K63" s="9"/>
      <c r="L63" s="9"/>
      <c r="M63" s="9"/>
      <c r="N63" s="9"/>
      <c r="O63" s="9"/>
      <c r="P63" s="9"/>
      <c r="Q63" s="9"/>
      <c r="R63" s="9"/>
      <c r="S63" s="9"/>
      <c r="T63" s="87"/>
      <c r="U63" s="87"/>
      <c r="V63" s="87"/>
      <c r="W63" s="87"/>
      <c r="X63" s="9"/>
      <c r="Y63" s="9"/>
      <c r="Z63" s="9"/>
      <c r="AA63" s="9"/>
      <c r="AB63" s="9"/>
      <c r="AC63" s="9"/>
      <c r="AD63" s="9"/>
      <c r="AE63" s="9"/>
      <c r="AF63" s="9"/>
      <c r="AG63" s="9"/>
      <c r="AH63" s="9"/>
    </row>
    <row r="64" spans="3:35">
      <c r="F64" s="87"/>
      <c r="G64" s="87"/>
      <c r="H64" s="87"/>
      <c r="I64" s="87"/>
      <c r="J64" s="9"/>
      <c r="K64" s="9"/>
      <c r="L64" s="9"/>
      <c r="M64" s="9"/>
      <c r="N64" s="9"/>
      <c r="O64" s="9"/>
      <c r="P64" s="9"/>
      <c r="Q64" s="9"/>
      <c r="R64" s="9"/>
      <c r="S64" s="9"/>
      <c r="T64" s="87"/>
      <c r="U64" s="87"/>
      <c r="V64" s="87"/>
      <c r="W64" s="87"/>
      <c r="X64" s="9"/>
      <c r="Y64" s="9"/>
      <c r="Z64" s="9"/>
      <c r="AA64" s="9"/>
      <c r="AB64" s="9"/>
      <c r="AC64" s="9"/>
      <c r="AD64" s="9"/>
      <c r="AE64" s="9"/>
      <c r="AF64" s="9"/>
      <c r="AG64" s="9"/>
      <c r="AH64" s="9"/>
    </row>
    <row r="65" spans="2:35">
      <c r="F65" s="87"/>
      <c r="G65" s="87"/>
      <c r="H65" s="87"/>
      <c r="I65" s="87"/>
      <c r="J65" s="9"/>
      <c r="K65" s="9"/>
      <c r="L65" s="9"/>
      <c r="M65" s="9"/>
      <c r="N65" s="9"/>
      <c r="O65" s="9"/>
      <c r="P65" s="9"/>
      <c r="Q65" s="9"/>
      <c r="R65" s="9"/>
      <c r="S65" s="9"/>
      <c r="T65" s="87"/>
      <c r="U65" s="87"/>
      <c r="V65" s="87"/>
      <c r="W65" s="87"/>
      <c r="X65" s="9"/>
      <c r="Y65" s="9"/>
      <c r="Z65" s="9"/>
      <c r="AA65" s="9"/>
      <c r="AB65" s="9"/>
      <c r="AC65" s="9"/>
      <c r="AD65" s="9"/>
      <c r="AE65" s="9"/>
      <c r="AF65" s="9"/>
      <c r="AG65" s="9"/>
      <c r="AH65" s="9"/>
    </row>
    <row r="66" spans="2:35">
      <c r="B66" s="822" t="s">
        <v>372</v>
      </c>
      <c r="C66" s="822"/>
      <c r="D66" s="823" t="s">
        <v>373</v>
      </c>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row>
    <row r="67" spans="2:35">
      <c r="B67" s="98"/>
      <c r="C67" s="98"/>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row>
    <row r="68" spans="2:35">
      <c r="B68" s="99"/>
      <c r="C68" s="99"/>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row>
  </sheetData>
  <sheetProtection sheet="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AG21:AI21"/>
    <mergeCell ref="AJ21:AM21"/>
    <mergeCell ref="AN21:AQ21"/>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F23:M23"/>
    <mergeCell ref="O23:U23"/>
    <mergeCell ref="V23:AA23"/>
    <mergeCell ref="V24:AA24"/>
    <mergeCell ref="F26:N26"/>
    <mergeCell ref="F29:AH29"/>
    <mergeCell ref="F30:AH30"/>
    <mergeCell ref="F31:AH31"/>
    <mergeCell ref="F32:AH32"/>
    <mergeCell ref="F33:AH33"/>
    <mergeCell ref="F41:AH41"/>
    <mergeCell ref="F42:AH42"/>
    <mergeCell ref="F43:AH43"/>
    <mergeCell ref="F44:AH44"/>
    <mergeCell ref="F45:AH45"/>
    <mergeCell ref="F53:M53"/>
    <mergeCell ref="D56:AI56"/>
    <mergeCell ref="D57:K57"/>
    <mergeCell ref="L57:O57"/>
    <mergeCell ref="F34:AH34"/>
    <mergeCell ref="F35:AH35"/>
    <mergeCell ref="F36:AH36"/>
    <mergeCell ref="F37:AH37"/>
    <mergeCell ref="F46:AH46"/>
    <mergeCell ref="F47:AH47"/>
    <mergeCell ref="F48:AH48"/>
    <mergeCell ref="F49:AH49"/>
    <mergeCell ref="F38:AH38"/>
    <mergeCell ref="F50:AH50"/>
    <mergeCell ref="B66:C66"/>
    <mergeCell ref="D66:AI68"/>
    <mergeCell ref="E58:J58"/>
    <mergeCell ref="F59:I59"/>
    <mergeCell ref="J59:P59"/>
    <mergeCell ref="T59:W59"/>
    <mergeCell ref="X59:AE59"/>
    <mergeCell ref="F61:I61"/>
    <mergeCell ref="J61:P61"/>
    <mergeCell ref="T61:W61"/>
    <mergeCell ref="X61:AE61"/>
  </mergeCells>
  <phoneticPr fontId="3"/>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zoomScale="90" zoomScaleNormal="90" zoomScaleSheetLayoutView="90" workbookViewId="0">
      <selection activeCell="J5" sqref="J5"/>
    </sheetView>
  </sheetViews>
  <sheetFormatPr defaultColWidth="2.375" defaultRowHeight="18.75"/>
  <cols>
    <col min="1" max="1" width="4.25" style="23" bestFit="1" customWidth="1"/>
    <col min="2" max="4" width="2.375" style="23"/>
    <col min="5" max="19" width="2.375" style="23" customWidth="1"/>
    <col min="20" max="16384" width="2.375" style="23"/>
  </cols>
  <sheetData>
    <row r="1" spans="1:43">
      <c r="B1" s="819" t="s">
        <v>354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row>
    <row r="2" spans="1:43">
      <c r="B2" s="819" t="s">
        <v>374</v>
      </c>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row>
    <row r="6" spans="1:43" ht="22.5" customHeight="1">
      <c r="B6" s="818" t="s">
        <v>356</v>
      </c>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357</v>
      </c>
      <c r="B10" s="9"/>
      <c r="C10" s="23" t="s">
        <v>375</v>
      </c>
      <c r="AJ10" s="209" t="s">
        <v>359</v>
      </c>
      <c r="AK10" s="209"/>
      <c r="AL10" s="209"/>
      <c r="AM10" s="209"/>
      <c r="AN10" s="209" t="s">
        <v>112</v>
      </c>
      <c r="AO10" s="209"/>
      <c r="AP10" s="209"/>
      <c r="AQ10" s="209"/>
    </row>
    <row r="11" spans="1:43" ht="13.5" customHeight="1">
      <c r="A11" s="23">
        <v>1</v>
      </c>
      <c r="D11" s="90" t="str">
        <f>IF(E11="","","①")</f>
        <v/>
      </c>
      <c r="E11" s="831" t="str">
        <f>IF(VLOOKUP(A11,入力シート!$B$98:$K$107,3,FALSE)="","",VLOOKUP(A11,入力シート!$B$98:$K$107,3,FALSE))</f>
        <v/>
      </c>
      <c r="F11" s="831"/>
      <c r="G11" s="831"/>
      <c r="H11" s="831"/>
      <c r="I11" s="831"/>
      <c r="J11" s="831"/>
      <c r="K11" s="831"/>
      <c r="L11" s="831"/>
      <c r="M11" s="831"/>
      <c r="N11" s="831"/>
      <c r="O11" s="831"/>
      <c r="P11" s="831"/>
      <c r="Q11" s="832"/>
      <c r="R11" s="832"/>
      <c r="S11" s="832"/>
      <c r="T11" s="833" t="str">
        <f>IF(VLOOKUP(A11,入力シート!$B$98:$AL$107,28,FALSE)="","",VLOOKUP(A11,入力シート!$B$98:$AL$107,28,FALSE))</f>
        <v/>
      </c>
      <c r="U11" s="833"/>
      <c r="V11" s="833"/>
      <c r="W11" s="833"/>
      <c r="X11" s="833"/>
      <c r="Y11" s="834"/>
      <c r="Z11" s="834"/>
      <c r="AA11" s="834"/>
      <c r="AB11" s="834"/>
      <c r="AC11" s="834"/>
      <c r="AD11" s="834"/>
      <c r="AE11" s="834"/>
      <c r="AF11" s="834"/>
      <c r="AG11" s="830"/>
      <c r="AH11" s="830"/>
      <c r="AI11" s="830"/>
      <c r="AJ11" s="827" t="str">
        <f>IF(ISNA(VLOOKUP(A11,入力シート!$B$98:$BF$107,43,FALSE)),"",VLOOKUP(A11,入力シート!$B$98:$BF$107,43,FALSE))</f>
        <v/>
      </c>
      <c r="AK11" s="827"/>
      <c r="AL11" s="827"/>
      <c r="AM11" s="827"/>
      <c r="AN11" s="827" t="str">
        <f>IF(ISNA(VLOOKUP(A11,入力シート!$B$98:$BF$107,38,FALSE)),"",VLOOKUP(A11,入力シート!$B$98:$BF$107,38,FALSE))</f>
        <v/>
      </c>
      <c r="AO11" s="827"/>
      <c r="AP11" s="827"/>
      <c r="AQ11" s="827"/>
    </row>
    <row r="12" spans="1:43" ht="13.5" customHeight="1">
      <c r="A12" s="23">
        <v>2</v>
      </c>
      <c r="D12" s="90" t="str">
        <f>IF(E12="","","②")</f>
        <v/>
      </c>
      <c r="E12" s="831" t="str">
        <f>IF(VLOOKUP(A12,入力シート!$B$98:$K$107,3,FALSE)="","",VLOOKUP(A12,入力シート!$B$98:$K$107,3,FALSE))</f>
        <v/>
      </c>
      <c r="F12" s="831"/>
      <c r="G12" s="831"/>
      <c r="H12" s="831"/>
      <c r="I12" s="831"/>
      <c r="J12" s="831"/>
      <c r="K12" s="831"/>
      <c r="L12" s="831"/>
      <c r="M12" s="831"/>
      <c r="N12" s="831"/>
      <c r="O12" s="831"/>
      <c r="P12" s="831"/>
      <c r="Q12" s="832"/>
      <c r="R12" s="832"/>
      <c r="S12" s="832"/>
      <c r="T12" s="833" t="str">
        <f>IF(VLOOKUP(A12,入力シート!$B$98:$AL$107,28,FALSE)="","",VLOOKUP(A12,入力シート!$B$98:$AL$107,28,FALSE))</f>
        <v/>
      </c>
      <c r="U12" s="833"/>
      <c r="V12" s="833"/>
      <c r="W12" s="833"/>
      <c r="X12" s="833"/>
      <c r="Y12" s="834"/>
      <c r="Z12" s="834"/>
      <c r="AA12" s="834"/>
      <c r="AB12" s="834"/>
      <c r="AC12" s="834"/>
      <c r="AD12" s="834"/>
      <c r="AE12" s="834"/>
      <c r="AF12" s="834"/>
      <c r="AG12" s="830"/>
      <c r="AH12" s="830"/>
      <c r="AI12" s="830"/>
      <c r="AJ12" s="827" t="str">
        <f>IF(ISNA(VLOOKUP(A12,入力シート!$B$98:$BF$107,43,FALSE)),"",VLOOKUP(A12,入力シート!$B$98:$BF$107,43,FALSE))</f>
        <v/>
      </c>
      <c r="AK12" s="827"/>
      <c r="AL12" s="827"/>
      <c r="AM12" s="827"/>
      <c r="AN12" s="827" t="str">
        <f>IF(ISNA(VLOOKUP(A12,入力シート!$B$98:$BF$107,38,FALSE)),"",VLOOKUP(A12,入力シート!$B$98:$BF$107,38,FALSE))</f>
        <v/>
      </c>
      <c r="AO12" s="827"/>
      <c r="AP12" s="827"/>
      <c r="AQ12" s="827"/>
    </row>
    <row r="13" spans="1:43" ht="13.5" customHeight="1">
      <c r="A13" s="23">
        <v>3</v>
      </c>
      <c r="D13" s="90" t="str">
        <f>IF(E13="","","③")</f>
        <v/>
      </c>
      <c r="E13" s="831" t="str">
        <f>IF(VLOOKUP(A13,入力シート!$B$98:$K$107,3,FALSE)="","",VLOOKUP(A13,入力シート!$B$98:$K$107,3,FALSE))</f>
        <v/>
      </c>
      <c r="F13" s="831"/>
      <c r="G13" s="831"/>
      <c r="H13" s="831"/>
      <c r="I13" s="831"/>
      <c r="J13" s="831"/>
      <c r="K13" s="831"/>
      <c r="L13" s="831"/>
      <c r="M13" s="831"/>
      <c r="N13" s="831"/>
      <c r="O13" s="831"/>
      <c r="P13" s="831"/>
      <c r="Q13" s="832"/>
      <c r="R13" s="832"/>
      <c r="S13" s="832"/>
      <c r="T13" s="833" t="str">
        <f>IF(VLOOKUP(A13,入力シート!$B$98:$AL$107,28,FALSE)="","",VLOOKUP(A13,入力シート!$B$98:$AL$107,28,FALSE))</f>
        <v/>
      </c>
      <c r="U13" s="833"/>
      <c r="V13" s="833"/>
      <c r="W13" s="833"/>
      <c r="X13" s="833"/>
      <c r="Y13" s="834"/>
      <c r="Z13" s="834"/>
      <c r="AA13" s="834"/>
      <c r="AB13" s="834"/>
      <c r="AC13" s="834"/>
      <c r="AD13" s="834"/>
      <c r="AE13" s="834"/>
      <c r="AF13" s="834"/>
      <c r="AG13" s="830"/>
      <c r="AH13" s="830"/>
      <c r="AI13" s="830"/>
      <c r="AJ13" s="827" t="str">
        <f>IF(ISNA(VLOOKUP(A13,入力シート!$B$98:$BF$107,43,FALSE)),"",VLOOKUP(A13,入力シート!$B$98:$BF$107,43,FALSE))</f>
        <v/>
      </c>
      <c r="AK13" s="827"/>
      <c r="AL13" s="827"/>
      <c r="AM13" s="827"/>
      <c r="AN13" s="827" t="str">
        <f>IF(ISNA(VLOOKUP(A13,入力シート!$B$98:$BF$107,38,FALSE)),"",VLOOKUP(A13,入力シート!$B$98:$BF$107,38,FALSE))</f>
        <v/>
      </c>
      <c r="AO13" s="827"/>
      <c r="AP13" s="827"/>
      <c r="AQ13" s="827"/>
    </row>
    <row r="14" spans="1:43" ht="13.5" customHeight="1">
      <c r="A14" s="23">
        <v>4</v>
      </c>
      <c r="D14" s="90" t="str">
        <f>IF(E14="","","④")</f>
        <v/>
      </c>
      <c r="E14" s="831" t="str">
        <f>IF(VLOOKUP(A14,入力シート!$B$98:$K$107,3,FALSE)="","",VLOOKUP(A14,入力シート!$B$98:$K$107,3,FALSE))</f>
        <v/>
      </c>
      <c r="F14" s="831"/>
      <c r="G14" s="831"/>
      <c r="H14" s="831"/>
      <c r="I14" s="831"/>
      <c r="J14" s="831"/>
      <c r="K14" s="831"/>
      <c r="L14" s="831"/>
      <c r="M14" s="831"/>
      <c r="N14" s="831"/>
      <c r="O14" s="831"/>
      <c r="P14" s="831"/>
      <c r="Q14" s="832"/>
      <c r="R14" s="832"/>
      <c r="S14" s="832"/>
      <c r="T14" s="833" t="str">
        <f>IF(VLOOKUP(A14,入力シート!$B$98:$AL$107,28,FALSE)="","",VLOOKUP(A14,入力シート!$B$98:$AL$107,28,FALSE))</f>
        <v/>
      </c>
      <c r="U14" s="833"/>
      <c r="V14" s="833"/>
      <c r="W14" s="833"/>
      <c r="X14" s="833"/>
      <c r="Y14" s="834"/>
      <c r="Z14" s="834"/>
      <c r="AA14" s="834"/>
      <c r="AB14" s="834"/>
      <c r="AC14" s="834"/>
      <c r="AD14" s="834"/>
      <c r="AE14" s="834"/>
      <c r="AF14" s="834"/>
      <c r="AG14" s="830"/>
      <c r="AH14" s="830"/>
      <c r="AI14" s="830"/>
      <c r="AJ14" s="827" t="str">
        <f>IF(ISNA(VLOOKUP(A14,入力シート!$B$98:$BF$107,43,FALSE)),"",VLOOKUP(A14,入力シート!$B$98:$BF$107,43,FALSE))</f>
        <v/>
      </c>
      <c r="AK14" s="827"/>
      <c r="AL14" s="827"/>
      <c r="AM14" s="827"/>
      <c r="AN14" s="827" t="str">
        <f>IF(ISNA(VLOOKUP(A14,入力シート!$B$98:$BF$107,38,FALSE)),"",VLOOKUP(A14,入力シート!$B$98:$BF$107,38,FALSE))</f>
        <v/>
      </c>
      <c r="AO14" s="827"/>
      <c r="AP14" s="827"/>
      <c r="AQ14" s="827"/>
    </row>
    <row r="15" spans="1:43" ht="13.5" customHeight="1">
      <c r="A15" s="23">
        <v>5</v>
      </c>
      <c r="D15" s="90" t="str">
        <f>IF(E15="","","⑤")</f>
        <v/>
      </c>
      <c r="E15" s="831" t="str">
        <f>IF(VLOOKUP(A15,入力シート!$B$98:$K$107,3,FALSE)="","",VLOOKUP(A15,入力シート!$B$98:$K$107,3,FALSE))</f>
        <v/>
      </c>
      <c r="F15" s="831"/>
      <c r="G15" s="831"/>
      <c r="H15" s="831"/>
      <c r="I15" s="831"/>
      <c r="J15" s="831"/>
      <c r="K15" s="831"/>
      <c r="L15" s="831"/>
      <c r="M15" s="831"/>
      <c r="N15" s="831"/>
      <c r="O15" s="831"/>
      <c r="P15" s="831"/>
      <c r="Q15" s="832"/>
      <c r="R15" s="832"/>
      <c r="S15" s="832"/>
      <c r="T15" s="833" t="str">
        <f>IF(VLOOKUP(A15,入力シート!$B$98:$AL$107,28,FALSE)="","",VLOOKUP(A15,入力シート!$B$98:$AL$107,28,FALSE))</f>
        <v/>
      </c>
      <c r="U15" s="833"/>
      <c r="V15" s="833"/>
      <c r="W15" s="833"/>
      <c r="X15" s="833"/>
      <c r="Y15" s="834"/>
      <c r="Z15" s="834"/>
      <c r="AA15" s="834"/>
      <c r="AB15" s="834"/>
      <c r="AC15" s="834"/>
      <c r="AD15" s="834"/>
      <c r="AE15" s="834"/>
      <c r="AF15" s="834"/>
      <c r="AG15" s="830"/>
      <c r="AH15" s="830"/>
      <c r="AI15" s="830"/>
      <c r="AJ15" s="827" t="str">
        <f>IF(ISNA(VLOOKUP(A15,入力シート!$B$98:$BF$107,43,FALSE)),"",VLOOKUP(A15,入力シート!$B$98:$BF$107,43,FALSE))</f>
        <v/>
      </c>
      <c r="AK15" s="827"/>
      <c r="AL15" s="827"/>
      <c r="AM15" s="827"/>
      <c r="AN15" s="827" t="str">
        <f>IF(ISNA(VLOOKUP(A15,入力シート!$B$98:$BF$107,38,FALSE)),"",VLOOKUP(A15,入力シート!$B$98:$BF$107,38,FALSE))</f>
        <v/>
      </c>
      <c r="AO15" s="827"/>
      <c r="AP15" s="827"/>
      <c r="AQ15" s="827"/>
    </row>
    <row r="16" spans="1:43" ht="13.5" customHeight="1">
      <c r="A16" s="23">
        <v>6</v>
      </c>
      <c r="D16" s="90" t="str">
        <f>IF(E16="","","⑥")</f>
        <v/>
      </c>
      <c r="E16" s="831" t="str">
        <f>IF(VLOOKUP(A16,入力シート!$B$98:$K$107,3,FALSE)="","",VLOOKUP(A16,入力シート!$B$98:$K$107,3,FALSE))</f>
        <v/>
      </c>
      <c r="F16" s="831"/>
      <c r="G16" s="831"/>
      <c r="H16" s="831"/>
      <c r="I16" s="831"/>
      <c r="J16" s="831"/>
      <c r="K16" s="831"/>
      <c r="L16" s="831"/>
      <c r="M16" s="831"/>
      <c r="N16" s="831"/>
      <c r="O16" s="831"/>
      <c r="P16" s="831"/>
      <c r="Q16" s="832"/>
      <c r="R16" s="832"/>
      <c r="S16" s="832"/>
      <c r="T16" s="833" t="str">
        <f>IF(VLOOKUP(A16,入力シート!$B$98:$AL$107,28,FALSE)="","",VLOOKUP(A16,入力シート!$B$98:$AL$107,28,FALSE))</f>
        <v/>
      </c>
      <c r="U16" s="833"/>
      <c r="V16" s="833"/>
      <c r="W16" s="833"/>
      <c r="X16" s="833"/>
      <c r="Y16" s="834"/>
      <c r="Z16" s="834"/>
      <c r="AA16" s="834"/>
      <c r="AB16" s="834"/>
      <c r="AC16" s="834"/>
      <c r="AD16" s="834"/>
      <c r="AE16" s="834"/>
      <c r="AF16" s="834"/>
      <c r="AG16" s="830"/>
      <c r="AH16" s="830"/>
      <c r="AI16" s="830"/>
      <c r="AJ16" s="827" t="str">
        <f>IF(ISNA(VLOOKUP(A16,入力シート!$B$98:$BF$107,43,FALSE)),"",VLOOKUP(A16,入力シート!$B$98:$BF$107,43,FALSE))</f>
        <v/>
      </c>
      <c r="AK16" s="827"/>
      <c r="AL16" s="827"/>
      <c r="AM16" s="827"/>
      <c r="AN16" s="827" t="str">
        <f>IF(ISNA(VLOOKUP(A16,入力シート!$B$98:$BF$107,38,FALSE)),"",VLOOKUP(A16,入力シート!$B$98:$BF$107,38,FALSE))</f>
        <v/>
      </c>
      <c r="AO16" s="827"/>
      <c r="AP16" s="827"/>
      <c r="AQ16" s="827"/>
    </row>
    <row r="17" spans="1:43" ht="13.5" customHeight="1">
      <c r="A17" s="23">
        <v>7</v>
      </c>
      <c r="D17" s="90" t="str">
        <f>IF(E17="","","⑦")</f>
        <v/>
      </c>
      <c r="E17" s="831" t="str">
        <f>IF(VLOOKUP(A17,入力シート!$B$98:$K$107,3,FALSE)="","",VLOOKUP(A17,入力シート!$B$98:$K$107,3,FALSE))</f>
        <v/>
      </c>
      <c r="F17" s="831"/>
      <c r="G17" s="831"/>
      <c r="H17" s="831"/>
      <c r="I17" s="831"/>
      <c r="J17" s="831"/>
      <c r="K17" s="831"/>
      <c r="L17" s="831"/>
      <c r="M17" s="831"/>
      <c r="N17" s="831"/>
      <c r="O17" s="831"/>
      <c r="P17" s="831"/>
      <c r="Q17" s="832"/>
      <c r="R17" s="832"/>
      <c r="S17" s="832"/>
      <c r="T17" s="833" t="str">
        <f>IF(VLOOKUP(A17,入力シート!$B$98:$AL$107,28,FALSE)="","",VLOOKUP(A17,入力シート!$B$98:$AL$107,28,FALSE))</f>
        <v/>
      </c>
      <c r="U17" s="833"/>
      <c r="V17" s="833"/>
      <c r="W17" s="833"/>
      <c r="X17" s="833"/>
      <c r="Y17" s="834"/>
      <c r="Z17" s="834"/>
      <c r="AA17" s="834"/>
      <c r="AB17" s="834"/>
      <c r="AC17" s="834"/>
      <c r="AD17" s="834"/>
      <c r="AE17" s="834"/>
      <c r="AF17" s="834"/>
      <c r="AG17" s="830"/>
      <c r="AH17" s="830"/>
      <c r="AI17" s="830"/>
      <c r="AJ17" s="827" t="str">
        <f>IF(ISNA(VLOOKUP(A17,入力シート!$B$98:$BF$107,43,FALSE)),"",VLOOKUP(A17,入力シート!$B$98:$BF$107,43,FALSE))</f>
        <v/>
      </c>
      <c r="AK17" s="827"/>
      <c r="AL17" s="827"/>
      <c r="AM17" s="827"/>
      <c r="AN17" s="827" t="str">
        <f>IF(ISNA(VLOOKUP(A17,入力シート!$B$98:$BF$107,38,FALSE)),"",VLOOKUP(A17,入力シート!$B$98:$BF$107,38,FALSE))</f>
        <v/>
      </c>
      <c r="AO17" s="827"/>
      <c r="AP17" s="827"/>
      <c r="AQ17" s="827"/>
    </row>
    <row r="18" spans="1:43" ht="13.5" customHeight="1">
      <c r="A18" s="23">
        <v>8</v>
      </c>
      <c r="D18" s="90" t="str">
        <f>IF(E18="","","⑧")</f>
        <v/>
      </c>
      <c r="E18" s="831" t="str">
        <f>IF(VLOOKUP(A18,入力シート!$B$98:$K$107,3,FALSE)="","",VLOOKUP(A18,入力シート!$B$98:$K$107,3,FALSE))</f>
        <v/>
      </c>
      <c r="F18" s="831"/>
      <c r="G18" s="831"/>
      <c r="H18" s="831"/>
      <c r="I18" s="831"/>
      <c r="J18" s="831"/>
      <c r="K18" s="831"/>
      <c r="L18" s="831"/>
      <c r="M18" s="831"/>
      <c r="N18" s="831"/>
      <c r="O18" s="831"/>
      <c r="P18" s="831"/>
      <c r="Q18" s="832"/>
      <c r="R18" s="832"/>
      <c r="S18" s="832"/>
      <c r="T18" s="833" t="str">
        <f>IF(VLOOKUP(A18,入力シート!$B$98:$AL$107,28,FALSE)="","",VLOOKUP(A18,入力シート!$B$98:$AL$107,28,FALSE))</f>
        <v/>
      </c>
      <c r="U18" s="833"/>
      <c r="V18" s="833"/>
      <c r="W18" s="833"/>
      <c r="X18" s="833"/>
      <c r="Y18" s="834"/>
      <c r="Z18" s="834"/>
      <c r="AA18" s="834"/>
      <c r="AB18" s="834"/>
      <c r="AC18" s="834"/>
      <c r="AD18" s="834"/>
      <c r="AE18" s="834"/>
      <c r="AF18" s="834"/>
      <c r="AG18" s="830"/>
      <c r="AH18" s="830"/>
      <c r="AI18" s="830"/>
      <c r="AJ18" s="827" t="str">
        <f>IF(ISNA(VLOOKUP(A18,入力シート!$B$98:$BF$107,43,FALSE)),"",VLOOKUP(A18,入力シート!$B$98:$BF$107,43,FALSE))</f>
        <v/>
      </c>
      <c r="AK18" s="827"/>
      <c r="AL18" s="827"/>
      <c r="AM18" s="827"/>
      <c r="AN18" s="827" t="str">
        <f>IF(ISNA(VLOOKUP(A18,入力シート!$B$98:$BF$107,38,FALSE)),"",VLOOKUP(A18,入力シート!$B$98:$BF$107,38,FALSE))</f>
        <v/>
      </c>
      <c r="AO18" s="827"/>
      <c r="AP18" s="827"/>
      <c r="AQ18" s="827"/>
    </row>
    <row r="19" spans="1:43" ht="13.5" customHeight="1">
      <c r="A19" s="23">
        <v>9</v>
      </c>
      <c r="D19" s="90" t="str">
        <f>IF(E19="","","⑨")</f>
        <v/>
      </c>
      <c r="E19" s="831" t="str">
        <f>IF(VLOOKUP(A19,入力シート!$B$98:$K$107,3,FALSE)="","",VLOOKUP(A19,入力シート!$B$98:$K$107,3,FALSE))</f>
        <v/>
      </c>
      <c r="F19" s="831"/>
      <c r="G19" s="831"/>
      <c r="H19" s="831"/>
      <c r="I19" s="831"/>
      <c r="J19" s="831"/>
      <c r="K19" s="831"/>
      <c r="L19" s="831"/>
      <c r="M19" s="831"/>
      <c r="N19" s="831"/>
      <c r="O19" s="831"/>
      <c r="P19" s="831"/>
      <c r="Q19" s="832"/>
      <c r="R19" s="832"/>
      <c r="S19" s="832"/>
      <c r="T19" s="833" t="str">
        <f>IF(VLOOKUP(A19,入力シート!$B$98:$AL$107,28,FALSE)="","",VLOOKUP(A19,入力シート!$B$98:$AL$107,28,FALSE))</f>
        <v/>
      </c>
      <c r="U19" s="833"/>
      <c r="V19" s="833"/>
      <c r="W19" s="833"/>
      <c r="X19" s="833"/>
      <c r="Y19" s="834"/>
      <c r="Z19" s="834"/>
      <c r="AA19" s="834"/>
      <c r="AB19" s="834"/>
      <c r="AC19" s="834"/>
      <c r="AD19" s="834"/>
      <c r="AE19" s="834"/>
      <c r="AF19" s="834"/>
      <c r="AG19" s="830"/>
      <c r="AH19" s="830"/>
      <c r="AI19" s="830"/>
      <c r="AJ19" s="827" t="str">
        <f>IF(ISNA(VLOOKUP(A19,入力シート!$B$98:$BF$107,43,FALSE)),"",VLOOKUP(A19,入力シート!$B$98:$BF$107,43,FALSE))</f>
        <v/>
      </c>
      <c r="AK19" s="827"/>
      <c r="AL19" s="827"/>
      <c r="AM19" s="827"/>
      <c r="AN19" s="827" t="str">
        <f>IF(ISNA(VLOOKUP(A19,入力シート!$B$98:$BF$107,38,FALSE)),"",VLOOKUP(A19,入力シート!$B$98:$BF$107,38,FALSE))</f>
        <v/>
      </c>
      <c r="AO19" s="827"/>
      <c r="AP19" s="827"/>
      <c r="AQ19" s="827"/>
    </row>
    <row r="20" spans="1:43" ht="12.95" customHeight="1">
      <c r="A20" s="23">
        <v>10</v>
      </c>
      <c r="D20" s="90" t="str">
        <f>IF(E20="","","⑩")</f>
        <v/>
      </c>
      <c r="E20" s="831" t="str">
        <f>IF(VLOOKUP(A20,入力シート!$B$98:$K$107,3,FALSE)="","",VLOOKUP(A20,入力シート!$B$98:$K$107,3,FALSE))</f>
        <v/>
      </c>
      <c r="F20" s="831"/>
      <c r="G20" s="831"/>
      <c r="H20" s="831"/>
      <c r="I20" s="831"/>
      <c r="J20" s="831"/>
      <c r="K20" s="831"/>
      <c r="L20" s="831"/>
      <c r="M20" s="831"/>
      <c r="N20" s="831"/>
      <c r="O20" s="831"/>
      <c r="P20" s="831"/>
      <c r="Q20" s="832"/>
      <c r="R20" s="832"/>
      <c r="S20" s="832"/>
      <c r="T20" s="833" t="str">
        <f>IF(VLOOKUP(A20,入力シート!$B$98:$AL$107,28,FALSE)="","",VLOOKUP(A20,入力シート!$B$98:$AL$107,28,FALSE))</f>
        <v/>
      </c>
      <c r="U20" s="833"/>
      <c r="V20" s="833"/>
      <c r="W20" s="833"/>
      <c r="X20" s="833"/>
      <c r="Y20" s="834"/>
      <c r="Z20" s="834"/>
      <c r="AA20" s="834"/>
      <c r="AB20" s="834"/>
      <c r="AC20" s="834"/>
      <c r="AD20" s="834"/>
      <c r="AE20" s="834"/>
      <c r="AF20" s="834"/>
      <c r="AG20" s="830"/>
      <c r="AH20" s="830"/>
      <c r="AI20" s="830"/>
      <c r="AJ20" s="827" t="str">
        <f>IF(ISNA(VLOOKUP(A20,入力シート!$B$98:$BF$107,43,FALSE)),"",VLOOKUP(A20,入力シート!$B$98:$BF$107,43,FALSE))</f>
        <v/>
      </c>
      <c r="AK20" s="827"/>
      <c r="AL20" s="827"/>
      <c r="AM20" s="827"/>
      <c r="AN20" s="827" t="str">
        <f>IF(ISNA(VLOOKUP(A20,入力シート!$B$98:$BF$107,38,FALSE)),"",VLOOKUP(A20,入力シート!$B$98:$BF$107,38,FALSE))</f>
        <v/>
      </c>
      <c r="AO20" s="827"/>
      <c r="AP20" s="827"/>
      <c r="AQ20" s="827"/>
    </row>
    <row r="21" spans="1:43">
      <c r="D21" s="90"/>
      <c r="E21" s="91"/>
      <c r="F21" s="91"/>
      <c r="G21" s="91"/>
      <c r="H21" s="91"/>
      <c r="I21" s="91"/>
      <c r="J21" s="91"/>
      <c r="K21" s="91"/>
      <c r="L21" s="91"/>
      <c r="M21" s="91"/>
      <c r="N21" s="91"/>
      <c r="O21" s="91"/>
      <c r="P21" s="91"/>
      <c r="Q21" s="91"/>
      <c r="R21" s="91"/>
      <c r="S21" s="91"/>
      <c r="T21" s="91"/>
      <c r="U21" s="91"/>
      <c r="AG21" s="830"/>
      <c r="AH21" s="830"/>
      <c r="AI21" s="830"/>
      <c r="AJ21" s="827"/>
      <c r="AK21" s="827"/>
      <c r="AL21" s="827"/>
      <c r="AM21" s="827"/>
      <c r="AN21" s="827"/>
      <c r="AO21" s="827"/>
      <c r="AP21" s="827"/>
      <c r="AQ21" s="827"/>
    </row>
    <row r="22" spans="1:43">
      <c r="C22" s="23" t="s">
        <v>360</v>
      </c>
    </row>
    <row r="23" spans="1:43">
      <c r="F23" s="827">
        <f>SUM(AJ11:AM20)</f>
        <v>0</v>
      </c>
      <c r="G23" s="827"/>
      <c r="H23" s="827"/>
      <c r="I23" s="827"/>
      <c r="J23" s="827"/>
      <c r="K23" s="827"/>
      <c r="L23" s="827"/>
      <c r="M23" s="827"/>
      <c r="N23" s="23" t="s">
        <v>253</v>
      </c>
      <c r="O23" s="209" t="s">
        <v>361</v>
      </c>
      <c r="P23" s="209"/>
      <c r="Q23" s="209"/>
      <c r="R23" s="209"/>
      <c r="S23" s="209"/>
      <c r="T23" s="209"/>
      <c r="U23" s="209"/>
      <c r="V23" s="828">
        <f>SUM(AN11:AQ20)</f>
        <v>0</v>
      </c>
      <c r="W23" s="828"/>
      <c r="X23" s="828"/>
      <c r="Y23" s="828"/>
      <c r="Z23" s="828"/>
      <c r="AA23" s="828"/>
      <c r="AD23" s="92"/>
      <c r="AE23" s="92"/>
    </row>
    <row r="24" spans="1:43">
      <c r="F24" s="93"/>
      <c r="G24" s="93"/>
      <c r="H24" s="93"/>
      <c r="I24" s="93"/>
      <c r="J24" s="93"/>
      <c r="K24" s="93"/>
      <c r="L24" s="93"/>
      <c r="M24" s="93"/>
      <c r="V24" s="827"/>
      <c r="W24" s="827"/>
      <c r="X24" s="827"/>
      <c r="Y24" s="827"/>
      <c r="Z24" s="827"/>
      <c r="AA24" s="827"/>
      <c r="AB24" s="93"/>
      <c r="AC24" s="93"/>
      <c r="AD24" s="92"/>
      <c r="AE24" s="92"/>
    </row>
    <row r="25" spans="1:43">
      <c r="C25" s="23" t="s">
        <v>362</v>
      </c>
    </row>
    <row r="26" spans="1:43">
      <c r="F26" s="829">
        <f>MAX(入力シート!U98:AB107)</f>
        <v>0</v>
      </c>
      <c r="G26" s="829"/>
      <c r="H26" s="829"/>
      <c r="I26" s="829"/>
      <c r="J26" s="829"/>
      <c r="K26" s="829"/>
      <c r="L26" s="829"/>
      <c r="M26" s="829"/>
      <c r="N26" s="829"/>
    </row>
    <row r="28" spans="1:43">
      <c r="C28" s="23" t="s">
        <v>376</v>
      </c>
    </row>
    <row r="29" spans="1:43">
      <c r="D29" s="90" t="str">
        <f>D11</f>
        <v/>
      </c>
      <c r="E29" s="95"/>
      <c r="F29" s="825" t="str">
        <f>IF(D29="","",入力シート!BB98)</f>
        <v/>
      </c>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95"/>
    </row>
    <row r="30" spans="1:43">
      <c r="D30" s="90" t="str">
        <f t="shared" ref="D30:D38" si="0">D12</f>
        <v/>
      </c>
      <c r="E30" s="95"/>
      <c r="F30" s="825" t="str">
        <f>IF(D30="","",入力シート!BB99)</f>
        <v/>
      </c>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95"/>
    </row>
    <row r="31" spans="1:43">
      <c r="D31" s="90" t="str">
        <f t="shared" si="0"/>
        <v/>
      </c>
      <c r="E31" s="95"/>
      <c r="F31" s="825" t="str">
        <f>IF(D31="","",入力シート!BB100)</f>
        <v/>
      </c>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95"/>
    </row>
    <row r="32" spans="1:43">
      <c r="D32" s="90" t="str">
        <f t="shared" si="0"/>
        <v/>
      </c>
      <c r="E32" s="95"/>
      <c r="F32" s="825" t="str">
        <f>IF(D32="","",入力シート!BB101)</f>
        <v/>
      </c>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95"/>
    </row>
    <row r="33" spans="3:35">
      <c r="D33" s="90" t="str">
        <f t="shared" si="0"/>
        <v/>
      </c>
      <c r="E33" s="95"/>
      <c r="F33" s="825" t="str">
        <f>IF(D33="","",入力シート!BB102)</f>
        <v/>
      </c>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95"/>
    </row>
    <row r="34" spans="3:35">
      <c r="D34" s="90" t="str">
        <f t="shared" si="0"/>
        <v/>
      </c>
      <c r="E34" s="95"/>
      <c r="F34" s="825" t="str">
        <f>IF(D34="","",入力シート!BB103)</f>
        <v/>
      </c>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95"/>
    </row>
    <row r="35" spans="3:35">
      <c r="D35" s="90" t="str">
        <f t="shared" si="0"/>
        <v/>
      </c>
      <c r="E35" s="95"/>
      <c r="F35" s="825" t="str">
        <f>IF(D35="","",入力シート!BB104)</f>
        <v/>
      </c>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95"/>
    </row>
    <row r="36" spans="3:35">
      <c r="D36" s="90" t="str">
        <f t="shared" si="0"/>
        <v/>
      </c>
      <c r="E36" s="95"/>
      <c r="F36" s="825" t="str">
        <f>IF(D36="","",入力シート!BB105)</f>
        <v/>
      </c>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5"/>
    </row>
    <row r="37" spans="3:35">
      <c r="D37" s="90" t="str">
        <f t="shared" si="0"/>
        <v/>
      </c>
      <c r="E37" s="95"/>
      <c r="F37" s="825" t="str">
        <f>IF(D37="","",入力シート!BB106)</f>
        <v/>
      </c>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95"/>
    </row>
    <row r="38" spans="3:35">
      <c r="D38" s="90" t="str">
        <f t="shared" si="0"/>
        <v/>
      </c>
      <c r="E38" s="95"/>
      <c r="F38" s="825" t="str">
        <f>IF(D38="","",入力シート!BB107)</f>
        <v/>
      </c>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row>
    <row r="40" spans="3:35">
      <c r="C40" s="23" t="s">
        <v>377</v>
      </c>
    </row>
    <row r="41" spans="3:35">
      <c r="D41" s="90" t="str">
        <f>D11</f>
        <v/>
      </c>
      <c r="E41" s="95"/>
      <c r="F41" s="825" t="str">
        <f>IF(D41="","",入力シート!AW98)</f>
        <v/>
      </c>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c r="AF41" s="825"/>
      <c r="AG41" s="825"/>
      <c r="AH41" s="825"/>
      <c r="AI41" s="95"/>
    </row>
    <row r="42" spans="3:35">
      <c r="D42" s="90" t="str">
        <f>D12</f>
        <v/>
      </c>
      <c r="E42" s="95"/>
      <c r="F42" s="825" t="str">
        <f>IF(D42="","",入力シート!AW99)</f>
        <v/>
      </c>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95"/>
    </row>
    <row r="43" spans="3:35">
      <c r="D43" s="90" t="str">
        <f>D13</f>
        <v/>
      </c>
      <c r="E43" s="95"/>
      <c r="F43" s="825" t="str">
        <f>IF(D43="","",入力シート!AW100)</f>
        <v/>
      </c>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95"/>
    </row>
    <row r="44" spans="3:35">
      <c r="D44" s="90" t="str">
        <f t="shared" ref="D44:D45" si="1">D14</f>
        <v/>
      </c>
      <c r="E44" s="95"/>
      <c r="F44" s="825" t="str">
        <f>IF(D44="","",入力シート!AW101)</f>
        <v/>
      </c>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95"/>
    </row>
    <row r="45" spans="3:35">
      <c r="D45" s="90" t="str">
        <f t="shared" si="1"/>
        <v/>
      </c>
      <c r="E45" s="95"/>
      <c r="F45" s="825" t="str">
        <f>IF(D45="","",入力シート!AW102)</f>
        <v/>
      </c>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3:35">
      <c r="D46" s="90" t="str">
        <f>D16</f>
        <v/>
      </c>
      <c r="E46" s="95"/>
      <c r="F46" s="825" t="str">
        <f>IF(D46="","",入力シート!AW103)</f>
        <v/>
      </c>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95"/>
    </row>
    <row r="47" spans="3:35">
      <c r="D47" s="90" t="str">
        <f>D17</f>
        <v/>
      </c>
      <c r="E47" s="95"/>
      <c r="F47" s="825" t="str">
        <f>IF(D47="","",入力シート!AW104)</f>
        <v/>
      </c>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95"/>
    </row>
    <row r="48" spans="3:35">
      <c r="D48" s="90" t="str">
        <f>D18</f>
        <v/>
      </c>
      <c r="E48" s="95"/>
      <c r="F48" s="825" t="str">
        <f>IF(D48="","",入力シート!AW105)</f>
        <v/>
      </c>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95"/>
    </row>
    <row r="49" spans="3:35">
      <c r="D49" s="90" t="str">
        <f t="shared" ref="D49:D50" si="2">D19</f>
        <v/>
      </c>
      <c r="E49" s="95"/>
      <c r="F49" s="825" t="str">
        <f>IF(D49="","",入力シート!AW106)</f>
        <v/>
      </c>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95"/>
    </row>
    <row r="50" spans="3:35">
      <c r="D50" s="90" t="str">
        <f t="shared" si="2"/>
        <v/>
      </c>
      <c r="E50" s="95"/>
      <c r="F50" s="825" t="str">
        <f>IF(D50="","",入力シート!AW107)</f>
        <v/>
      </c>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row>
    <row r="52" spans="3:35">
      <c r="C52" s="23" t="s">
        <v>365</v>
      </c>
    </row>
    <row r="53" spans="3:35">
      <c r="F53" s="824" t="s">
        <v>366</v>
      </c>
      <c r="G53" s="824"/>
      <c r="H53" s="824"/>
      <c r="I53" s="824"/>
      <c r="J53" s="824"/>
      <c r="K53" s="824"/>
      <c r="L53" s="824"/>
      <c r="M53" s="824"/>
    </row>
    <row r="54" spans="3:35">
      <c r="F54" s="96"/>
      <c r="G54" s="96"/>
      <c r="H54" s="96"/>
      <c r="I54" s="96"/>
      <c r="J54" s="96"/>
      <c r="K54" s="96"/>
      <c r="L54" s="96"/>
      <c r="M54" s="96"/>
    </row>
    <row r="56" spans="3:35">
      <c r="D56" s="141" t="s">
        <v>367</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row>
    <row r="57" spans="3:35">
      <c r="D57" s="826">
        <f>入力シート!F208</f>
        <v>0</v>
      </c>
      <c r="E57" s="826"/>
      <c r="F57" s="826"/>
      <c r="G57" s="826"/>
      <c r="H57" s="826"/>
      <c r="I57" s="826"/>
      <c r="J57" s="826"/>
      <c r="K57" s="826"/>
      <c r="L57" s="209" t="s">
        <v>368</v>
      </c>
      <c r="M57" s="209"/>
      <c r="N57" s="209"/>
      <c r="O57" s="209"/>
    </row>
    <row r="58" spans="3:35">
      <c r="E58" s="824" t="s">
        <v>369</v>
      </c>
      <c r="F58" s="824"/>
      <c r="G58" s="824"/>
      <c r="H58" s="824"/>
      <c r="I58" s="824"/>
      <c r="J58" s="824"/>
      <c r="K58" s="95"/>
      <c r="L58" s="95"/>
    </row>
    <row r="59" spans="3:35">
      <c r="F59" s="507" t="s">
        <v>370</v>
      </c>
      <c r="G59" s="507"/>
      <c r="H59" s="507"/>
      <c r="I59" s="507"/>
      <c r="J59" s="209">
        <f>入力シート!F209</f>
        <v>0</v>
      </c>
      <c r="K59" s="209"/>
      <c r="L59" s="209"/>
      <c r="M59" s="209"/>
      <c r="N59" s="209"/>
      <c r="O59" s="209"/>
      <c r="P59" s="209"/>
      <c r="Q59" s="9"/>
      <c r="R59" s="9"/>
      <c r="S59" s="9"/>
      <c r="T59" s="507" t="s">
        <v>371</v>
      </c>
      <c r="U59" s="507"/>
      <c r="V59" s="507"/>
      <c r="W59" s="507"/>
      <c r="X59" s="209">
        <f>入力シート!Q209</f>
        <v>0</v>
      </c>
      <c r="Y59" s="209"/>
      <c r="Z59" s="209"/>
      <c r="AA59" s="209"/>
      <c r="AB59" s="209"/>
      <c r="AC59" s="209"/>
      <c r="AD59" s="209"/>
      <c r="AE59" s="209"/>
      <c r="AF59" s="97"/>
      <c r="AG59" s="9"/>
      <c r="AH59" s="9"/>
    </row>
    <row r="60" spans="3:35">
      <c r="F60" s="87"/>
      <c r="G60" s="87"/>
      <c r="H60" s="87"/>
      <c r="I60" s="87"/>
      <c r="T60" s="87"/>
      <c r="U60" s="87"/>
      <c r="V60" s="87"/>
      <c r="W60" s="87"/>
      <c r="AF60" s="12"/>
    </row>
    <row r="61" spans="3:35">
      <c r="F61" s="507" t="s">
        <v>370</v>
      </c>
      <c r="G61" s="507"/>
      <c r="H61" s="507"/>
      <c r="I61" s="507"/>
      <c r="J61" s="209">
        <f>入力シート!F210</f>
        <v>0</v>
      </c>
      <c r="K61" s="209"/>
      <c r="L61" s="209"/>
      <c r="M61" s="209"/>
      <c r="N61" s="209"/>
      <c r="O61" s="209"/>
      <c r="P61" s="209"/>
      <c r="Q61" s="9"/>
      <c r="R61" s="9"/>
      <c r="S61" s="9"/>
      <c r="T61" s="507" t="s">
        <v>371</v>
      </c>
      <c r="U61" s="507"/>
      <c r="V61" s="507"/>
      <c r="W61" s="507"/>
      <c r="X61" s="209">
        <f>入力シート!Q210</f>
        <v>0</v>
      </c>
      <c r="Y61" s="209"/>
      <c r="Z61" s="209"/>
      <c r="AA61" s="209"/>
      <c r="AB61" s="209"/>
      <c r="AC61" s="209"/>
      <c r="AD61" s="209"/>
      <c r="AE61" s="209"/>
      <c r="AF61" s="97"/>
      <c r="AG61" s="9"/>
      <c r="AH61" s="9"/>
    </row>
    <row r="62" spans="3:35">
      <c r="F62" s="87"/>
      <c r="G62" s="87"/>
      <c r="H62" s="87"/>
      <c r="I62" s="87"/>
      <c r="J62" s="9"/>
      <c r="K62" s="9"/>
      <c r="L62" s="9"/>
      <c r="M62" s="9"/>
      <c r="N62" s="9"/>
      <c r="O62" s="9"/>
      <c r="P62" s="9"/>
      <c r="Q62" s="9"/>
      <c r="R62" s="9"/>
      <c r="S62" s="9"/>
      <c r="T62" s="87"/>
      <c r="U62" s="87"/>
      <c r="V62" s="87"/>
      <c r="W62" s="87"/>
      <c r="X62" s="9"/>
      <c r="Y62" s="9"/>
      <c r="Z62" s="9"/>
      <c r="AA62" s="9"/>
      <c r="AB62" s="9"/>
      <c r="AC62" s="9"/>
      <c r="AD62" s="9"/>
      <c r="AE62" s="9"/>
      <c r="AF62" s="9"/>
      <c r="AG62" s="9"/>
      <c r="AH62" s="9"/>
    </row>
    <row r="63" spans="3:35">
      <c r="F63" s="87"/>
      <c r="G63" s="87"/>
      <c r="H63" s="87"/>
      <c r="I63" s="87"/>
      <c r="J63" s="9"/>
      <c r="K63" s="9"/>
      <c r="L63" s="9"/>
      <c r="M63" s="9"/>
      <c r="N63" s="9"/>
      <c r="O63" s="9"/>
      <c r="P63" s="9"/>
      <c r="Q63" s="9"/>
      <c r="R63" s="9"/>
      <c r="S63" s="9"/>
      <c r="T63" s="87"/>
      <c r="U63" s="87"/>
      <c r="V63" s="87"/>
      <c r="W63" s="87"/>
      <c r="X63" s="9"/>
      <c r="Y63" s="9"/>
      <c r="Z63" s="9"/>
      <c r="AA63" s="9"/>
      <c r="AB63" s="9"/>
      <c r="AC63" s="9"/>
      <c r="AD63" s="9"/>
      <c r="AE63" s="9"/>
      <c r="AF63" s="9"/>
      <c r="AG63" s="9"/>
      <c r="AH63" s="9"/>
    </row>
    <row r="64" spans="3:35">
      <c r="F64" s="87"/>
      <c r="G64" s="87"/>
      <c r="H64" s="87"/>
      <c r="I64" s="87"/>
      <c r="J64" s="9"/>
      <c r="K64" s="9"/>
      <c r="L64" s="9"/>
      <c r="M64" s="9"/>
      <c r="N64" s="9"/>
      <c r="O64" s="9"/>
      <c r="P64" s="9"/>
      <c r="Q64" s="9"/>
      <c r="R64" s="9"/>
      <c r="S64" s="9"/>
      <c r="T64" s="87"/>
      <c r="U64" s="87"/>
      <c r="V64" s="87"/>
      <c r="W64" s="87"/>
      <c r="X64" s="9"/>
      <c r="Y64" s="9"/>
      <c r="Z64" s="9"/>
      <c r="AA64" s="9"/>
      <c r="AB64" s="9"/>
      <c r="AC64" s="9"/>
      <c r="AD64" s="9"/>
      <c r="AE64" s="9"/>
      <c r="AF64" s="9"/>
      <c r="AG64" s="9"/>
      <c r="AH64" s="9"/>
    </row>
    <row r="65" spans="2:35">
      <c r="F65" s="87"/>
      <c r="G65" s="87"/>
      <c r="H65" s="87"/>
      <c r="I65" s="87"/>
      <c r="J65" s="9"/>
      <c r="K65" s="9"/>
      <c r="L65" s="9"/>
      <c r="M65" s="9"/>
      <c r="N65" s="9"/>
      <c r="O65" s="9"/>
      <c r="P65" s="9"/>
      <c r="Q65" s="9"/>
      <c r="R65" s="9"/>
      <c r="S65" s="9"/>
      <c r="T65" s="87"/>
      <c r="U65" s="87"/>
      <c r="V65" s="87"/>
      <c r="W65" s="87"/>
      <c r="X65" s="9"/>
      <c r="Y65" s="9"/>
      <c r="Z65" s="9"/>
      <c r="AA65" s="9"/>
      <c r="AB65" s="9"/>
      <c r="AC65" s="9"/>
      <c r="AD65" s="9"/>
      <c r="AE65" s="9"/>
      <c r="AF65" s="9"/>
      <c r="AG65" s="9"/>
      <c r="AH65" s="9"/>
    </row>
    <row r="66" spans="2:35" ht="13.15" customHeight="1">
      <c r="B66" s="822" t="s">
        <v>372</v>
      </c>
      <c r="C66" s="822"/>
      <c r="D66" s="835" t="s">
        <v>378</v>
      </c>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row>
    <row r="67" spans="2:35">
      <c r="B67" s="98"/>
      <c r="C67" s="98"/>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row>
    <row r="68" spans="2:35">
      <c r="B68" s="99"/>
      <c r="C68" s="99"/>
      <c r="D68" s="835"/>
      <c r="E68" s="835"/>
      <c r="F68" s="835"/>
      <c r="G68" s="835"/>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row>
  </sheetData>
  <sheetProtection sheet="1" selectLockedCells="1" selectUnlockedCells="1"/>
  <mergeCells count="118">
    <mergeCell ref="F46:AH46"/>
    <mergeCell ref="F47:AH47"/>
    <mergeCell ref="F48:AH48"/>
    <mergeCell ref="F49:AH49"/>
    <mergeCell ref="F50:AH50"/>
    <mergeCell ref="F61:I61"/>
    <mergeCell ref="J61:P61"/>
    <mergeCell ref="T61:W61"/>
    <mergeCell ref="X61:AE61"/>
    <mergeCell ref="B66:C66"/>
    <mergeCell ref="D66:AI68"/>
    <mergeCell ref="F53:M53"/>
    <mergeCell ref="D56:AI56"/>
    <mergeCell ref="D57:K57"/>
    <mergeCell ref="L57:O57"/>
    <mergeCell ref="E58:J58"/>
    <mergeCell ref="F59:I59"/>
    <mergeCell ref="J59:P59"/>
    <mergeCell ref="T59:W59"/>
    <mergeCell ref="X59:AE59"/>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F43:AH43"/>
    <mergeCell ref="F44:AH44"/>
    <mergeCell ref="F45:AH45"/>
    <mergeCell ref="V24:AA24"/>
    <mergeCell ref="F26:N26"/>
    <mergeCell ref="F29:AH29"/>
    <mergeCell ref="F30:AH30"/>
    <mergeCell ref="F31:AH31"/>
    <mergeCell ref="F32:AH32"/>
    <mergeCell ref="F33:AH33"/>
  </mergeCells>
  <phoneticPr fontId="5"/>
  <printOptions horizontalCentered="1"/>
  <pageMargins left="0.70866141732283472" right="0.70866141732283472" top="0.74803149606299213" bottom="0.74803149606299213" header="0.31496062992125984" footer="0.31496062992125984"/>
  <pageSetup paperSize="9" scale="66" orientation="portrait" blackAndWhite="1" r:id="rId1"/>
  <headerFooter>
    <oddFooter xml:space="preserve">&amp;C&amp;8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90" zoomScaleNormal="90" zoomScaleSheetLayoutView="90" workbookViewId="0">
      <selection activeCell="B3" sqref="B3"/>
    </sheetView>
  </sheetViews>
  <sheetFormatPr defaultColWidth="2.375" defaultRowHeight="18.75"/>
  <cols>
    <col min="1" max="1" width="4" style="23" bestFit="1" customWidth="1"/>
    <col min="2" max="16384" width="2.375" style="23"/>
  </cols>
  <sheetData>
    <row r="1" spans="1:43">
      <c r="B1" s="819" t="s">
        <v>354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row>
    <row r="2" spans="1:43">
      <c r="B2" s="819" t="s">
        <v>374</v>
      </c>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row>
    <row r="6" spans="1:43" ht="22.5" customHeight="1">
      <c r="B6" s="818" t="s">
        <v>356</v>
      </c>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row>
    <row r="7" spans="1:43">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c r="A10" s="9" t="s">
        <v>357</v>
      </c>
      <c r="B10" s="9"/>
      <c r="C10" s="141" t="s">
        <v>379</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209" t="s">
        <v>359</v>
      </c>
      <c r="AK10" s="209"/>
      <c r="AL10" s="209"/>
      <c r="AM10" s="209"/>
      <c r="AN10" s="209" t="s">
        <v>112</v>
      </c>
      <c r="AO10" s="209"/>
      <c r="AP10" s="209"/>
      <c r="AQ10" s="209"/>
    </row>
    <row r="11" spans="1:43" ht="13.5" customHeight="1">
      <c r="A11" s="23">
        <v>1</v>
      </c>
      <c r="D11" s="90" t="str">
        <f>IF(E11="","","①")</f>
        <v/>
      </c>
      <c r="E11" s="831" t="str">
        <f>IF(VLOOKUP(A11,入力シート!$B$111:$H$120,3,FALSE)="","",VLOOKUP(A11,入力シート!$B$111:$K$120,3,FALSE))</f>
        <v/>
      </c>
      <c r="F11" s="831"/>
      <c r="G11" s="831"/>
      <c r="H11" s="831"/>
      <c r="I11" s="831"/>
      <c r="J11" s="831"/>
      <c r="K11" s="831">
        <f>IF(ISNA(VLOOKUP(A11,入力シート!$B$111:$H$120,8,FALSE)),"",VLOOKUP(A11,入力シート!$B$111:$K$120,8,FALSE))</f>
        <v>0</v>
      </c>
      <c r="L11" s="831"/>
      <c r="M11" s="831"/>
      <c r="N11" s="831"/>
      <c r="O11" s="831"/>
      <c r="P11" s="831"/>
      <c r="Q11" s="91"/>
      <c r="R11" s="91"/>
      <c r="S11" s="91"/>
      <c r="T11" s="100"/>
      <c r="U11" s="100"/>
      <c r="V11" s="100"/>
      <c r="W11" s="100"/>
      <c r="X11" s="100"/>
      <c r="Y11" s="49"/>
      <c r="Z11" s="49"/>
      <c r="AA11" s="49"/>
      <c r="AB11" s="49"/>
      <c r="AC11" s="49"/>
      <c r="AD11" s="49"/>
      <c r="AE11" s="49"/>
      <c r="AF11" s="49"/>
      <c r="AG11" s="101"/>
      <c r="AH11" s="101"/>
      <c r="AI11" s="101"/>
      <c r="AJ11" s="827" t="str">
        <f>IF(ISNA(VLOOKUP(A11,入力シート!$B$111:$AQ$120,30,FALSE)),"",VLOOKUP(A11,入力シート!$B$111:$AQ$120,30,FALSE))</f>
        <v/>
      </c>
      <c r="AK11" s="827"/>
      <c r="AL11" s="827"/>
      <c r="AM11" s="827"/>
      <c r="AN11" s="827" t="str">
        <f>IF(ISNA(VLOOKUP(A11,入力シート!$B$111:$AQ$120,25,FALSE)),"",VLOOKUP(A11,入力シート!$B$111:$AQ$120,25,FALSE))</f>
        <v/>
      </c>
      <c r="AO11" s="827"/>
      <c r="AP11" s="827"/>
      <c r="AQ11" s="827"/>
    </row>
    <row r="12" spans="1:43" ht="13.5" customHeight="1">
      <c r="A12" s="23">
        <v>2</v>
      </c>
      <c r="D12" s="90" t="str">
        <f>IF(E12="","","②")</f>
        <v/>
      </c>
      <c r="E12" s="831" t="str">
        <f>IF(VLOOKUP(A12,入力シート!$B$111:$H$120,3,FALSE)="","",VLOOKUP(A12,入力シート!$B$111:$K$120,3,FALSE))</f>
        <v/>
      </c>
      <c r="F12" s="831"/>
      <c r="G12" s="831"/>
      <c r="H12" s="831"/>
      <c r="I12" s="831"/>
      <c r="J12" s="831"/>
      <c r="K12" s="831">
        <f>IF(ISNA(VLOOKUP(A12,入力シート!$B$111:$H$120,8,FALSE)),"",VLOOKUP(A12,入力シート!$B$111:$K$120,8,FALSE))</f>
        <v>0</v>
      </c>
      <c r="L12" s="831"/>
      <c r="M12" s="831"/>
      <c r="N12" s="831"/>
      <c r="O12" s="831"/>
      <c r="P12" s="831"/>
      <c r="Q12" s="91"/>
      <c r="R12" s="91"/>
      <c r="S12" s="91"/>
      <c r="T12" s="100"/>
      <c r="U12" s="100"/>
      <c r="V12" s="100"/>
      <c r="W12" s="100"/>
      <c r="X12" s="100"/>
      <c r="Y12" s="49"/>
      <c r="Z12" s="49"/>
      <c r="AA12" s="49"/>
      <c r="AB12" s="49"/>
      <c r="AC12" s="49"/>
      <c r="AD12" s="49"/>
      <c r="AE12" s="49"/>
      <c r="AF12" s="49"/>
      <c r="AG12" s="101"/>
      <c r="AH12" s="101"/>
      <c r="AI12" s="101"/>
      <c r="AJ12" s="827" t="str">
        <f>IF(ISNA(VLOOKUP(A12,入力シート!$B$111:$AQ$120,30,FALSE)),"",VLOOKUP(A12,入力シート!$B$111:$AQ$120,30,FALSE))</f>
        <v/>
      </c>
      <c r="AK12" s="827"/>
      <c r="AL12" s="827"/>
      <c r="AM12" s="827"/>
      <c r="AN12" s="827" t="str">
        <f>IF(ISNA(VLOOKUP(A12,入力シート!$B$111:$AQ$120,25,FALSE)),"",VLOOKUP(A12,入力シート!$B$111:$AQ$120,25,FALSE))</f>
        <v/>
      </c>
      <c r="AO12" s="827"/>
      <c r="AP12" s="827"/>
      <c r="AQ12" s="827"/>
    </row>
    <row r="13" spans="1:43" ht="13.5" customHeight="1">
      <c r="A13" s="23">
        <v>3</v>
      </c>
      <c r="D13" s="90" t="str">
        <f>IF(E13="","","③")</f>
        <v/>
      </c>
      <c r="E13" s="831" t="str">
        <f>IF(VLOOKUP(A13,入力シート!$B$111:$H$120,3,FALSE)="","",VLOOKUP(A13,入力シート!$B$111:$K$120,3,FALSE))</f>
        <v/>
      </c>
      <c r="F13" s="831"/>
      <c r="G13" s="831"/>
      <c r="H13" s="831"/>
      <c r="I13" s="831"/>
      <c r="J13" s="831"/>
      <c r="K13" s="831">
        <f>IF(ISNA(VLOOKUP(A13,入力シート!$B$111:$H$120,8,FALSE)),"",VLOOKUP(A13,入力シート!$B$111:$K$120,8,FALSE))</f>
        <v>0</v>
      </c>
      <c r="L13" s="831"/>
      <c r="M13" s="831"/>
      <c r="N13" s="831"/>
      <c r="O13" s="831"/>
      <c r="P13" s="831"/>
      <c r="Q13" s="91"/>
      <c r="R13" s="91"/>
      <c r="S13" s="91"/>
      <c r="T13" s="100"/>
      <c r="U13" s="100"/>
      <c r="V13" s="100"/>
      <c r="W13" s="100"/>
      <c r="X13" s="100"/>
      <c r="Y13" s="49"/>
      <c r="Z13" s="49"/>
      <c r="AA13" s="49"/>
      <c r="AB13" s="49"/>
      <c r="AC13" s="49"/>
      <c r="AD13" s="49"/>
      <c r="AE13" s="49"/>
      <c r="AF13" s="49"/>
      <c r="AG13" s="101"/>
      <c r="AH13" s="101"/>
      <c r="AI13" s="101"/>
      <c r="AJ13" s="827" t="str">
        <f>IF(ISNA(VLOOKUP(A13,入力シート!$B$111:$AQ$120,30,FALSE)),"",VLOOKUP(A13,入力シート!$B$111:$AQ$120,30,FALSE))</f>
        <v/>
      </c>
      <c r="AK13" s="827"/>
      <c r="AL13" s="827"/>
      <c r="AM13" s="827"/>
      <c r="AN13" s="827" t="str">
        <f>IF(ISNA(VLOOKUP(A13,入力シート!$B$111:$AQ$120,25,FALSE)),"",VLOOKUP(A13,入力シート!$B$111:$AQ$120,25,FALSE))</f>
        <v/>
      </c>
      <c r="AO13" s="827"/>
      <c r="AP13" s="827"/>
      <c r="AQ13" s="827"/>
    </row>
    <row r="14" spans="1:43" ht="13.5" customHeight="1">
      <c r="A14" s="23">
        <v>4</v>
      </c>
      <c r="D14" s="90" t="str">
        <f>IF(E14="","","④")</f>
        <v/>
      </c>
      <c r="E14" s="831" t="str">
        <f>IF(VLOOKUP(A14,入力シート!$B$111:$H$120,3,FALSE)="","",VLOOKUP(A14,入力シート!$B$111:$K$120,3,FALSE))</f>
        <v/>
      </c>
      <c r="F14" s="831"/>
      <c r="G14" s="831"/>
      <c r="H14" s="831"/>
      <c r="I14" s="831"/>
      <c r="J14" s="831"/>
      <c r="K14" s="831">
        <f>IF(ISNA(VLOOKUP(A14,入力シート!$B$111:$H$120,8,FALSE)),"",VLOOKUP(A14,入力シート!$B$111:$K$120,8,FALSE))</f>
        <v>0</v>
      </c>
      <c r="L14" s="831"/>
      <c r="M14" s="831"/>
      <c r="N14" s="831"/>
      <c r="O14" s="831"/>
      <c r="P14" s="831"/>
      <c r="Q14" s="91"/>
      <c r="R14" s="91"/>
      <c r="S14" s="91"/>
      <c r="T14" s="100"/>
      <c r="U14" s="100"/>
      <c r="V14" s="100"/>
      <c r="W14" s="100"/>
      <c r="X14" s="100"/>
      <c r="Y14" s="49"/>
      <c r="Z14" s="49"/>
      <c r="AA14" s="49"/>
      <c r="AB14" s="49"/>
      <c r="AC14" s="49"/>
      <c r="AD14" s="49"/>
      <c r="AE14" s="49"/>
      <c r="AF14" s="49"/>
      <c r="AG14" s="101"/>
      <c r="AH14" s="101"/>
      <c r="AI14" s="101"/>
      <c r="AJ14" s="827" t="str">
        <f>IF(ISNA(VLOOKUP(A14,入力シート!$B$111:$AQ$120,30,FALSE)),"",VLOOKUP(A14,入力シート!$B$111:$AQ$120,30,FALSE))</f>
        <v/>
      </c>
      <c r="AK14" s="827"/>
      <c r="AL14" s="827"/>
      <c r="AM14" s="827"/>
      <c r="AN14" s="827" t="str">
        <f>IF(ISNA(VLOOKUP(A14,入力シート!$B$111:$AQ$120,25,FALSE)),"",VLOOKUP(A14,入力シート!$B$111:$AQ$120,25,FALSE))</f>
        <v/>
      </c>
      <c r="AO14" s="827"/>
      <c r="AP14" s="827"/>
      <c r="AQ14" s="827"/>
    </row>
    <row r="15" spans="1:43" ht="13.5" customHeight="1">
      <c r="A15" s="23">
        <v>5</v>
      </c>
      <c r="D15" s="90" t="str">
        <f>IF(E15="","","⑤")</f>
        <v/>
      </c>
      <c r="E15" s="831" t="str">
        <f>IF(VLOOKUP(A15,入力シート!$B$111:$H$120,3,FALSE)="","",VLOOKUP(A15,入力シート!$B$111:$K$120,3,FALSE))</f>
        <v/>
      </c>
      <c r="F15" s="831"/>
      <c r="G15" s="831"/>
      <c r="H15" s="831"/>
      <c r="I15" s="831"/>
      <c r="J15" s="831"/>
      <c r="K15" s="831">
        <f>IF(ISNA(VLOOKUP(A15,入力シート!$B$111:$H$120,8,FALSE)),"",VLOOKUP(A15,入力シート!$B$111:$K$120,8,FALSE))</f>
        <v>0</v>
      </c>
      <c r="L15" s="831"/>
      <c r="M15" s="831"/>
      <c r="N15" s="831"/>
      <c r="O15" s="831"/>
      <c r="P15" s="831"/>
      <c r="Q15" s="91"/>
      <c r="R15" s="91"/>
      <c r="S15" s="91"/>
      <c r="T15" s="100"/>
      <c r="U15" s="100"/>
      <c r="V15" s="100"/>
      <c r="W15" s="100"/>
      <c r="X15" s="100"/>
      <c r="Y15" s="49"/>
      <c r="Z15" s="49"/>
      <c r="AA15" s="49"/>
      <c r="AB15" s="49"/>
      <c r="AC15" s="49"/>
      <c r="AD15" s="49"/>
      <c r="AE15" s="49"/>
      <c r="AF15" s="49"/>
      <c r="AG15" s="101"/>
      <c r="AH15" s="101"/>
      <c r="AI15" s="101"/>
      <c r="AJ15" s="827" t="str">
        <f>IF(ISNA(VLOOKUP(A15,入力シート!$B$111:$AQ$120,30,FALSE)),"",VLOOKUP(A15,入力シート!$B$111:$AQ$120,30,FALSE))</f>
        <v/>
      </c>
      <c r="AK15" s="827"/>
      <c r="AL15" s="827"/>
      <c r="AM15" s="827"/>
      <c r="AN15" s="827" t="str">
        <f>IF(ISNA(VLOOKUP(A15,入力シート!$B$111:$AQ$120,25,FALSE)),"",VLOOKUP(A15,入力シート!$B$111:$AQ$120,25,FALSE))</f>
        <v/>
      </c>
      <c r="AO15" s="827"/>
      <c r="AP15" s="827"/>
      <c r="AQ15" s="827"/>
    </row>
    <row r="16" spans="1:43" ht="13.5" customHeight="1">
      <c r="A16" s="23">
        <v>6</v>
      </c>
      <c r="D16" s="90" t="str">
        <f>IF(E16="","","⑥")</f>
        <v/>
      </c>
      <c r="E16" s="831" t="str">
        <f>IF(VLOOKUP(A16,入力シート!$B$111:$H$120,3,FALSE)="","",VLOOKUP(A16,入力シート!$B$111:$K$120,3,FALSE))</f>
        <v/>
      </c>
      <c r="F16" s="831"/>
      <c r="G16" s="831"/>
      <c r="H16" s="831"/>
      <c r="I16" s="831"/>
      <c r="J16" s="831"/>
      <c r="K16" s="831">
        <f>IF(ISNA(VLOOKUP(A16,入力シート!$B$111:$H$120,8,FALSE)),"",VLOOKUP(A16,入力シート!$B$111:$K$120,8,FALSE))</f>
        <v>0</v>
      </c>
      <c r="L16" s="831"/>
      <c r="M16" s="831"/>
      <c r="N16" s="831"/>
      <c r="O16" s="831"/>
      <c r="P16" s="831"/>
      <c r="Q16" s="91"/>
      <c r="R16" s="91"/>
      <c r="S16" s="91"/>
      <c r="T16" s="100"/>
      <c r="U16" s="100"/>
      <c r="V16" s="100"/>
      <c r="W16" s="100"/>
      <c r="X16" s="100"/>
      <c r="Y16" s="49"/>
      <c r="Z16" s="49"/>
      <c r="AA16" s="49"/>
      <c r="AB16" s="49"/>
      <c r="AC16" s="49"/>
      <c r="AD16" s="49"/>
      <c r="AE16" s="49"/>
      <c r="AF16" s="49"/>
      <c r="AG16" s="101"/>
      <c r="AH16" s="101"/>
      <c r="AI16" s="101"/>
      <c r="AJ16" s="827" t="str">
        <f>IF(ISNA(VLOOKUP(A16,入力シート!$B$111:$AQ$120,30,FALSE)),"",VLOOKUP(A16,入力シート!$B$111:$AQ$120,30,FALSE))</f>
        <v/>
      </c>
      <c r="AK16" s="827"/>
      <c r="AL16" s="827"/>
      <c r="AM16" s="827"/>
      <c r="AN16" s="827" t="str">
        <f>IF(ISNA(VLOOKUP(A16,入力シート!$B$111:$AQ$120,25,FALSE)),"",VLOOKUP(A16,入力シート!$B$111:$AQ$120,25,FALSE))</f>
        <v/>
      </c>
      <c r="AO16" s="827"/>
      <c r="AP16" s="827"/>
      <c r="AQ16" s="827"/>
    </row>
    <row r="17" spans="1:43" ht="13.5" customHeight="1">
      <c r="A17" s="23">
        <v>7</v>
      </c>
      <c r="D17" s="90" t="str">
        <f>IF(E17="","","⑦")</f>
        <v/>
      </c>
      <c r="E17" s="831" t="str">
        <f>IF(VLOOKUP(A17,入力シート!$B$111:$H$120,3,FALSE)="","",VLOOKUP(A17,入力シート!$B$111:$K$120,3,FALSE))</f>
        <v/>
      </c>
      <c r="F17" s="831"/>
      <c r="G17" s="831"/>
      <c r="H17" s="831"/>
      <c r="I17" s="831"/>
      <c r="J17" s="831"/>
      <c r="K17" s="831">
        <f>IF(ISNA(VLOOKUP(A17,入力シート!$B$111:$H$120,8,FALSE)),"",VLOOKUP(A17,入力シート!$B$111:$K$120,8,FALSE))</f>
        <v>0</v>
      </c>
      <c r="L17" s="831"/>
      <c r="M17" s="831"/>
      <c r="N17" s="831"/>
      <c r="O17" s="831"/>
      <c r="P17" s="831"/>
      <c r="Q17" s="91"/>
      <c r="R17" s="91"/>
      <c r="S17" s="91"/>
      <c r="T17" s="100"/>
      <c r="U17" s="100"/>
      <c r="V17" s="100"/>
      <c r="W17" s="100"/>
      <c r="X17" s="100"/>
      <c r="Y17" s="49"/>
      <c r="Z17" s="49"/>
      <c r="AA17" s="49"/>
      <c r="AB17" s="49"/>
      <c r="AC17" s="49"/>
      <c r="AD17" s="49"/>
      <c r="AE17" s="49"/>
      <c r="AF17" s="49"/>
      <c r="AG17" s="101"/>
      <c r="AH17" s="101"/>
      <c r="AI17" s="101"/>
      <c r="AJ17" s="827" t="str">
        <f>IF(ISNA(VLOOKUP(A17,入力シート!$B$111:$AQ$120,30,FALSE)),"",VLOOKUP(A17,入力シート!$B$111:$AQ$120,30,FALSE))</f>
        <v/>
      </c>
      <c r="AK17" s="827"/>
      <c r="AL17" s="827"/>
      <c r="AM17" s="827"/>
      <c r="AN17" s="827" t="str">
        <f>IF(ISNA(VLOOKUP(A17,入力シート!$B$111:$AQ$120,25,FALSE)),"",VLOOKUP(A17,入力シート!$B$111:$AQ$120,25,FALSE))</f>
        <v/>
      </c>
      <c r="AO17" s="827"/>
      <c r="AP17" s="827"/>
      <c r="AQ17" s="827"/>
    </row>
    <row r="18" spans="1:43" ht="13.5" customHeight="1">
      <c r="A18" s="23">
        <v>8</v>
      </c>
      <c r="D18" s="90" t="str">
        <f>IF(E18="","","⑧")</f>
        <v/>
      </c>
      <c r="E18" s="831" t="str">
        <f>IF(VLOOKUP(A18,入力シート!$B$111:$H$120,3,FALSE)="","",VLOOKUP(A18,入力シート!$B$111:$K$120,3,FALSE))</f>
        <v/>
      </c>
      <c r="F18" s="831"/>
      <c r="G18" s="831"/>
      <c r="H18" s="831"/>
      <c r="I18" s="831"/>
      <c r="J18" s="831"/>
      <c r="K18" s="831">
        <f>IF(ISNA(VLOOKUP(A18,入力シート!$B$111:$H$120,8,FALSE)),"",VLOOKUP(A18,入力シート!$B$111:$K$120,8,FALSE))</f>
        <v>0</v>
      </c>
      <c r="L18" s="831"/>
      <c r="M18" s="831"/>
      <c r="N18" s="831"/>
      <c r="O18" s="831"/>
      <c r="P18" s="831"/>
      <c r="Q18" s="91"/>
      <c r="R18" s="91"/>
      <c r="S18" s="91"/>
      <c r="T18" s="100"/>
      <c r="U18" s="100"/>
      <c r="V18" s="100"/>
      <c r="W18" s="100"/>
      <c r="X18" s="100"/>
      <c r="Y18" s="49"/>
      <c r="Z18" s="49"/>
      <c r="AA18" s="49"/>
      <c r="AB18" s="49"/>
      <c r="AC18" s="49"/>
      <c r="AD18" s="49"/>
      <c r="AE18" s="49"/>
      <c r="AF18" s="49"/>
      <c r="AG18" s="101"/>
      <c r="AH18" s="101"/>
      <c r="AI18" s="101"/>
      <c r="AJ18" s="827" t="str">
        <f>IF(ISNA(VLOOKUP(A18,入力シート!$B$111:$AQ$120,30,FALSE)),"",VLOOKUP(A18,入力シート!$B$111:$AQ$120,30,FALSE))</f>
        <v/>
      </c>
      <c r="AK18" s="827"/>
      <c r="AL18" s="827"/>
      <c r="AM18" s="827"/>
      <c r="AN18" s="827" t="str">
        <f>IF(ISNA(VLOOKUP(A18,入力シート!$B$111:$AQ$120,25,FALSE)),"",VLOOKUP(A18,入力シート!$B$111:$AQ$120,25,FALSE))</f>
        <v/>
      </c>
      <c r="AO18" s="827"/>
      <c r="AP18" s="827"/>
      <c r="AQ18" s="827"/>
    </row>
    <row r="19" spans="1:43" ht="13.5" customHeight="1">
      <c r="A19" s="23">
        <v>9</v>
      </c>
      <c r="D19" s="90" t="str">
        <f>IF(E19="","","⑨")</f>
        <v/>
      </c>
      <c r="E19" s="831" t="str">
        <f>IF(VLOOKUP(A19,入力シート!$B$111:$H$120,3,FALSE)="","",VLOOKUP(A19,入力シート!$B$111:$K$120,3,FALSE))</f>
        <v/>
      </c>
      <c r="F19" s="831"/>
      <c r="G19" s="831"/>
      <c r="H19" s="831"/>
      <c r="I19" s="831"/>
      <c r="J19" s="831"/>
      <c r="K19" s="831">
        <f>IF(ISNA(VLOOKUP(A19,入力シート!$B$111:$H$120,8,FALSE)),"",VLOOKUP(A19,入力シート!$B$111:$K$120,8,FALSE))</f>
        <v>0</v>
      </c>
      <c r="L19" s="831"/>
      <c r="M19" s="831"/>
      <c r="N19" s="831"/>
      <c r="O19" s="831"/>
      <c r="P19" s="831"/>
      <c r="Q19" s="91"/>
      <c r="R19" s="91"/>
      <c r="S19" s="91"/>
      <c r="T19" s="100"/>
      <c r="U19" s="100"/>
      <c r="V19" s="100"/>
      <c r="W19" s="100"/>
      <c r="X19" s="100"/>
      <c r="Y19" s="49"/>
      <c r="Z19" s="49"/>
      <c r="AA19" s="49"/>
      <c r="AB19" s="49"/>
      <c r="AC19" s="49"/>
      <c r="AD19" s="49"/>
      <c r="AE19" s="49"/>
      <c r="AF19" s="49"/>
      <c r="AG19" s="101"/>
      <c r="AH19" s="101"/>
      <c r="AI19" s="101"/>
      <c r="AJ19" s="827" t="str">
        <f>IF(ISNA(VLOOKUP(A19,入力シート!$B$111:$AQ$120,30,FALSE)),"",VLOOKUP(A19,入力シート!$B$111:$AQ$120,30,FALSE))</f>
        <v/>
      </c>
      <c r="AK19" s="827"/>
      <c r="AL19" s="827"/>
      <c r="AM19" s="827"/>
      <c r="AN19" s="827" t="str">
        <f>IF(ISNA(VLOOKUP(A19,入力シート!$B$111:$AQ$120,25,FALSE)),"",VLOOKUP(A19,入力シート!$B$111:$AQ$120,25,FALSE))</f>
        <v/>
      </c>
      <c r="AO19" s="827"/>
      <c r="AP19" s="827"/>
      <c r="AQ19" s="827"/>
    </row>
    <row r="20" spans="1:43" ht="12.95" customHeight="1">
      <c r="A20" s="23">
        <v>10</v>
      </c>
      <c r="D20" s="90" t="str">
        <f>IF(E20="","","⑩")</f>
        <v/>
      </c>
      <c r="E20" s="831" t="str">
        <f>IF(VLOOKUP(A20,入力シート!$B$111:$H$120,3,FALSE)="","",VLOOKUP(A20,入力シート!$B$111:$K$120,3,FALSE))</f>
        <v/>
      </c>
      <c r="F20" s="831"/>
      <c r="G20" s="831"/>
      <c r="H20" s="831"/>
      <c r="I20" s="831"/>
      <c r="J20" s="831"/>
      <c r="K20" s="831">
        <f>IF(ISNA(VLOOKUP(A20,入力シート!$B$111:$H$120,8,FALSE)),"",VLOOKUP(A20,入力シート!$B$111:$K$120,8,FALSE))</f>
        <v>0</v>
      </c>
      <c r="L20" s="831"/>
      <c r="M20" s="831"/>
      <c r="N20" s="831"/>
      <c r="O20" s="831"/>
      <c r="P20" s="831"/>
      <c r="Q20" s="91"/>
      <c r="R20" s="91"/>
      <c r="S20" s="91"/>
      <c r="T20" s="100"/>
      <c r="U20" s="100"/>
      <c r="V20" s="100"/>
      <c r="W20" s="100"/>
      <c r="X20" s="100"/>
      <c r="Y20" s="49"/>
      <c r="Z20" s="49"/>
      <c r="AA20" s="49"/>
      <c r="AB20" s="49"/>
      <c r="AC20" s="49"/>
      <c r="AD20" s="49"/>
      <c r="AE20" s="49"/>
      <c r="AF20" s="49"/>
      <c r="AG20" s="101"/>
      <c r="AH20" s="101"/>
      <c r="AI20" s="101"/>
      <c r="AJ20" s="827" t="str">
        <f>IF(ISNA(VLOOKUP(A20,入力シート!$B$111:$AQ$120,30,FALSE)),"",VLOOKUP(A20,入力シート!$B$111:$AQ$120,30,FALSE))</f>
        <v/>
      </c>
      <c r="AK20" s="827"/>
      <c r="AL20" s="827"/>
      <c r="AM20" s="827"/>
      <c r="AN20" s="827" t="str">
        <f>IF(ISNA(VLOOKUP(A20,入力シート!$B$111:$AQ$120,25,FALSE)),"",VLOOKUP(A20,入力シート!$B$111:$AQ$120,25,FALSE))</f>
        <v/>
      </c>
      <c r="AO20" s="827"/>
      <c r="AP20" s="827"/>
      <c r="AQ20" s="827"/>
    </row>
    <row r="21" spans="1:43">
      <c r="D21" s="90"/>
      <c r="E21" s="91"/>
      <c r="F21" s="91"/>
      <c r="G21" s="91"/>
      <c r="H21" s="91"/>
      <c r="I21" s="91"/>
      <c r="J21" s="91"/>
      <c r="K21" s="91"/>
      <c r="L21" s="91"/>
      <c r="M21" s="91"/>
      <c r="N21" s="91"/>
      <c r="O21" s="91"/>
      <c r="P21" s="91"/>
      <c r="Q21" s="91"/>
      <c r="R21" s="91"/>
      <c r="S21" s="91"/>
      <c r="T21" s="91"/>
      <c r="U21" s="91"/>
      <c r="AG21" s="830"/>
      <c r="AH21" s="830"/>
      <c r="AI21" s="830"/>
      <c r="AJ21" s="827"/>
      <c r="AK21" s="827"/>
      <c r="AL21" s="827"/>
      <c r="AM21" s="827"/>
      <c r="AN21" s="827"/>
      <c r="AO21" s="827"/>
      <c r="AP21" s="827"/>
      <c r="AQ21" s="827"/>
    </row>
    <row r="22" spans="1:43">
      <c r="C22" s="141" t="s">
        <v>360</v>
      </c>
      <c r="D22" s="141"/>
      <c r="E22" s="141"/>
      <c r="F22" s="141"/>
      <c r="G22" s="141"/>
    </row>
    <row r="23" spans="1:43">
      <c r="F23" s="827">
        <f>SUM(AJ11:AM20)</f>
        <v>0</v>
      </c>
      <c r="G23" s="827"/>
      <c r="H23" s="827"/>
      <c r="I23" s="827"/>
      <c r="J23" s="827"/>
      <c r="K23" s="827"/>
      <c r="L23" s="827"/>
      <c r="M23" s="827"/>
      <c r="N23" s="23" t="s">
        <v>253</v>
      </c>
      <c r="O23" s="209" t="s">
        <v>361</v>
      </c>
      <c r="P23" s="209"/>
      <c r="Q23" s="209"/>
      <c r="R23" s="209"/>
      <c r="S23" s="209"/>
      <c r="T23" s="209"/>
      <c r="U23" s="209"/>
      <c r="V23" s="828">
        <f>SUM(AN11:AQ20)</f>
        <v>0</v>
      </c>
      <c r="W23" s="828"/>
      <c r="X23" s="828"/>
      <c r="Y23" s="828"/>
      <c r="Z23" s="828"/>
      <c r="AA23" s="828"/>
      <c r="AD23" s="92"/>
      <c r="AE23" s="92"/>
    </row>
    <row r="24" spans="1:43">
      <c r="F24" s="93"/>
      <c r="G24" s="93"/>
      <c r="H24" s="93"/>
      <c r="I24" s="93"/>
      <c r="J24" s="93"/>
      <c r="K24" s="93"/>
      <c r="L24" s="93"/>
      <c r="M24" s="93"/>
      <c r="V24" s="827"/>
      <c r="W24" s="827"/>
      <c r="X24" s="827"/>
      <c r="Y24" s="827"/>
      <c r="Z24" s="827"/>
      <c r="AA24" s="827"/>
      <c r="AB24" s="93"/>
      <c r="AC24" s="93"/>
      <c r="AD24" s="92"/>
      <c r="AE24" s="92"/>
    </row>
    <row r="25" spans="1:43">
      <c r="C25" s="141" t="s">
        <v>362</v>
      </c>
      <c r="D25" s="141"/>
      <c r="E25" s="141"/>
      <c r="F25" s="141"/>
      <c r="G25" s="141"/>
      <c r="H25" s="141"/>
    </row>
    <row r="26" spans="1:43">
      <c r="F26" s="829">
        <f>MAX(入力シート!M111:T120)</f>
        <v>0</v>
      </c>
      <c r="G26" s="829"/>
      <c r="H26" s="829"/>
      <c r="I26" s="829"/>
      <c r="J26" s="829"/>
      <c r="K26" s="829"/>
      <c r="L26" s="829"/>
      <c r="M26" s="829"/>
      <c r="N26" s="829"/>
    </row>
    <row r="28" spans="1:43">
      <c r="C28" s="141" t="s">
        <v>380</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row>
    <row r="29" spans="1:43">
      <c r="D29" s="90" t="str">
        <f>D11</f>
        <v/>
      </c>
      <c r="E29" s="95"/>
      <c r="F29" s="825" t="str">
        <f>IF(D29="","",入力シート!AJ111)</f>
        <v/>
      </c>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95"/>
    </row>
    <row r="30" spans="1:43">
      <c r="D30" s="90" t="str">
        <f>D12</f>
        <v/>
      </c>
      <c r="E30" s="95"/>
      <c r="F30" s="825" t="str">
        <f>IF(D30="","",入力シート!AJ112)</f>
        <v/>
      </c>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95"/>
    </row>
    <row r="31" spans="1:43">
      <c r="D31" s="90" t="str">
        <f>D13</f>
        <v/>
      </c>
      <c r="E31" s="95"/>
      <c r="F31" s="825" t="str">
        <f>IF(D31="","",入力シート!AJ113)</f>
        <v/>
      </c>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95"/>
    </row>
    <row r="32" spans="1:43">
      <c r="D32" s="90" t="str">
        <f t="shared" ref="D32:D33" si="0">D14</f>
        <v/>
      </c>
      <c r="E32" s="95"/>
      <c r="F32" s="825" t="str">
        <f>IF(D32="","",入力シート!AJ114)</f>
        <v/>
      </c>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95"/>
    </row>
    <row r="33" spans="3:35">
      <c r="D33" s="90" t="str">
        <f t="shared" si="0"/>
        <v/>
      </c>
      <c r="E33" s="95"/>
      <c r="F33" s="825" t="str">
        <f>IF(D33="","",入力シート!AJ115)</f>
        <v/>
      </c>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row>
    <row r="34" spans="3:35">
      <c r="D34" s="90" t="str">
        <f>D16</f>
        <v/>
      </c>
      <c r="E34" s="95"/>
      <c r="F34" s="825" t="str">
        <f>IF(D34="","",入力シート!AJ116)</f>
        <v/>
      </c>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95"/>
    </row>
    <row r="35" spans="3:35">
      <c r="D35" s="90" t="str">
        <f>D17</f>
        <v/>
      </c>
      <c r="E35" s="95"/>
      <c r="F35" s="825" t="str">
        <f>IF(D35="","",入力シート!AJ117)</f>
        <v/>
      </c>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95"/>
    </row>
    <row r="36" spans="3:35">
      <c r="D36" s="90" t="str">
        <f>D18</f>
        <v/>
      </c>
      <c r="E36" s="95"/>
      <c r="F36" s="825" t="str">
        <f>IF(D36="","",入力シート!AJ118)</f>
        <v/>
      </c>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5"/>
    </row>
    <row r="37" spans="3:35">
      <c r="D37" s="90" t="str">
        <f t="shared" ref="D37:D38" si="1">D19</f>
        <v/>
      </c>
      <c r="E37" s="95"/>
      <c r="F37" s="825" t="str">
        <f>IF(D37="","",入力シート!AJ119)</f>
        <v/>
      </c>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95"/>
    </row>
    <row r="38" spans="3:35">
      <c r="D38" s="90" t="str">
        <f t="shared" si="1"/>
        <v/>
      </c>
      <c r="E38" s="95"/>
      <c r="F38" s="825" t="str">
        <f>IF(D38="","",入力シート!AJ120)</f>
        <v/>
      </c>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row>
    <row r="40" spans="3:35">
      <c r="C40" s="141" t="s">
        <v>381</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row>
    <row r="41" spans="3:35">
      <c r="F41" s="824" t="s">
        <v>366</v>
      </c>
      <c r="G41" s="824"/>
      <c r="H41" s="824"/>
      <c r="I41" s="824"/>
      <c r="J41" s="824"/>
      <c r="K41" s="824"/>
      <c r="L41" s="824"/>
      <c r="M41" s="824"/>
    </row>
    <row r="42" spans="3:35">
      <c r="F42" s="96"/>
      <c r="G42" s="96"/>
      <c r="H42" s="96"/>
      <c r="I42" s="96"/>
      <c r="J42" s="96"/>
      <c r="K42" s="96"/>
      <c r="L42" s="96"/>
      <c r="M42" s="96"/>
    </row>
    <row r="44" spans="3:35">
      <c r="D44" s="141" t="s">
        <v>367</v>
      </c>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row>
    <row r="45" spans="3:35">
      <c r="D45" s="826">
        <f>入力シート!F213</f>
        <v>0</v>
      </c>
      <c r="E45" s="826"/>
      <c r="F45" s="826"/>
      <c r="G45" s="826"/>
      <c r="H45" s="826"/>
      <c r="I45" s="826"/>
      <c r="J45" s="826"/>
      <c r="K45" s="826"/>
      <c r="L45" s="209" t="s">
        <v>368</v>
      </c>
      <c r="M45" s="209"/>
      <c r="N45" s="209"/>
      <c r="O45" s="209"/>
    </row>
    <row r="46" spans="3:35">
      <c r="E46" s="824" t="s">
        <v>369</v>
      </c>
      <c r="F46" s="824"/>
      <c r="G46" s="824"/>
      <c r="H46" s="824"/>
      <c r="I46" s="824"/>
      <c r="J46" s="824"/>
      <c r="K46" s="95"/>
      <c r="L46" s="95"/>
    </row>
    <row r="47" spans="3:35">
      <c r="F47" s="507" t="s">
        <v>370</v>
      </c>
      <c r="G47" s="507"/>
      <c r="H47" s="507"/>
      <c r="I47" s="507"/>
      <c r="J47" s="209">
        <f>入力シート!F214</f>
        <v>0</v>
      </c>
      <c r="K47" s="209"/>
      <c r="L47" s="209"/>
      <c r="M47" s="209"/>
      <c r="N47" s="209"/>
      <c r="O47" s="209"/>
      <c r="P47" s="209"/>
      <c r="Q47" s="9"/>
      <c r="R47" s="9"/>
      <c r="S47" s="9"/>
      <c r="T47" s="507" t="s">
        <v>371</v>
      </c>
      <c r="U47" s="507"/>
      <c r="V47" s="507"/>
      <c r="W47" s="507"/>
      <c r="X47" s="209">
        <f>入力シート!Q214</f>
        <v>0</v>
      </c>
      <c r="Y47" s="209"/>
      <c r="Z47" s="209"/>
      <c r="AA47" s="209"/>
      <c r="AB47" s="209"/>
      <c r="AC47" s="209"/>
      <c r="AD47" s="209"/>
      <c r="AE47" s="209"/>
      <c r="AF47" s="97"/>
      <c r="AG47" s="9"/>
      <c r="AH47" s="9"/>
    </row>
    <row r="48" spans="3:35">
      <c r="F48" s="87"/>
      <c r="G48" s="87"/>
      <c r="H48" s="87"/>
      <c r="I48" s="87"/>
      <c r="T48" s="87"/>
      <c r="U48" s="87"/>
      <c r="V48" s="87"/>
      <c r="W48" s="87"/>
      <c r="AF48" s="12"/>
    </row>
    <row r="49" spans="2:35">
      <c r="F49" s="507" t="s">
        <v>370</v>
      </c>
      <c r="G49" s="507"/>
      <c r="H49" s="507"/>
      <c r="I49" s="507"/>
      <c r="J49" s="209">
        <f>入力シート!F215</f>
        <v>0</v>
      </c>
      <c r="K49" s="209"/>
      <c r="L49" s="209"/>
      <c r="M49" s="209"/>
      <c r="N49" s="209"/>
      <c r="O49" s="209"/>
      <c r="P49" s="209"/>
      <c r="Q49" s="9"/>
      <c r="R49" s="9"/>
      <c r="S49" s="9"/>
      <c r="T49" s="507" t="s">
        <v>371</v>
      </c>
      <c r="U49" s="507"/>
      <c r="V49" s="507"/>
      <c r="W49" s="507"/>
      <c r="X49" s="209">
        <f>入力シート!Q215</f>
        <v>0</v>
      </c>
      <c r="Y49" s="209"/>
      <c r="Z49" s="209"/>
      <c r="AA49" s="209"/>
      <c r="AB49" s="209"/>
      <c r="AC49" s="209"/>
      <c r="AD49" s="209"/>
      <c r="AE49" s="209"/>
      <c r="AF49" s="97"/>
      <c r="AG49" s="9"/>
      <c r="AH49" s="9"/>
    </row>
    <row r="50" spans="2:35">
      <c r="F50" s="87"/>
      <c r="G50" s="87"/>
      <c r="H50" s="87"/>
      <c r="I50" s="87"/>
      <c r="J50" s="9"/>
      <c r="K50" s="9"/>
      <c r="L50" s="9"/>
      <c r="M50" s="9"/>
      <c r="N50" s="9"/>
      <c r="O50" s="9"/>
      <c r="P50" s="9"/>
      <c r="Q50" s="9"/>
      <c r="R50" s="9"/>
      <c r="S50" s="9"/>
      <c r="T50" s="87"/>
      <c r="U50" s="87"/>
      <c r="V50" s="87"/>
      <c r="W50" s="87"/>
      <c r="X50" s="9"/>
      <c r="Y50" s="9"/>
      <c r="Z50" s="9"/>
      <c r="AA50" s="9"/>
      <c r="AB50" s="9"/>
      <c r="AC50" s="9"/>
      <c r="AD50" s="9"/>
      <c r="AE50" s="9"/>
      <c r="AF50" s="9"/>
      <c r="AG50" s="9"/>
      <c r="AH50" s="9"/>
    </row>
    <row r="51" spans="2:35">
      <c r="F51" s="87"/>
      <c r="G51" s="87"/>
      <c r="H51" s="87"/>
      <c r="I51" s="87"/>
      <c r="J51" s="9"/>
      <c r="K51" s="9"/>
      <c r="L51" s="9"/>
      <c r="M51" s="9"/>
      <c r="N51" s="9"/>
      <c r="O51" s="9"/>
      <c r="P51" s="9"/>
      <c r="Q51" s="9"/>
      <c r="R51" s="9"/>
      <c r="S51" s="9"/>
      <c r="T51" s="87"/>
      <c r="U51" s="87"/>
      <c r="V51" s="87"/>
      <c r="W51" s="87"/>
      <c r="X51" s="9"/>
      <c r="Y51" s="9"/>
      <c r="Z51" s="9"/>
      <c r="AA51" s="9"/>
      <c r="AB51" s="9"/>
      <c r="AC51" s="9"/>
      <c r="AD51" s="9"/>
      <c r="AE51" s="9"/>
      <c r="AF51" s="9"/>
      <c r="AG51" s="9"/>
      <c r="AH51" s="9"/>
    </row>
    <row r="52" spans="2:35">
      <c r="F52" s="87"/>
      <c r="G52" s="87"/>
      <c r="H52" s="87"/>
      <c r="I52" s="87"/>
      <c r="J52" s="9"/>
      <c r="K52" s="9"/>
      <c r="L52" s="9"/>
      <c r="M52" s="9"/>
      <c r="N52" s="9"/>
      <c r="O52" s="9"/>
      <c r="P52" s="9"/>
      <c r="Q52" s="9"/>
      <c r="R52" s="9"/>
      <c r="S52" s="9"/>
      <c r="T52" s="87"/>
      <c r="U52" s="87"/>
      <c r="V52" s="87"/>
      <c r="W52" s="87"/>
      <c r="X52" s="9"/>
      <c r="Y52" s="9"/>
      <c r="Z52" s="9"/>
      <c r="AA52" s="9"/>
      <c r="AB52" s="9"/>
      <c r="AC52" s="9"/>
      <c r="AD52" s="9"/>
      <c r="AE52" s="9"/>
      <c r="AF52" s="9"/>
      <c r="AG52" s="9"/>
      <c r="AH52" s="9"/>
    </row>
    <row r="53" spans="2:35">
      <c r="F53" s="87"/>
      <c r="G53" s="87"/>
      <c r="H53" s="87"/>
      <c r="I53" s="87"/>
      <c r="J53" s="9"/>
      <c r="K53" s="9"/>
      <c r="L53" s="9"/>
      <c r="M53" s="9"/>
      <c r="N53" s="9"/>
      <c r="O53" s="9"/>
      <c r="P53" s="9"/>
      <c r="Q53" s="9"/>
      <c r="R53" s="9"/>
      <c r="S53" s="9"/>
      <c r="T53" s="87"/>
      <c r="U53" s="87"/>
      <c r="V53" s="87"/>
      <c r="W53" s="87"/>
      <c r="X53" s="9"/>
      <c r="Y53" s="9"/>
      <c r="Z53" s="9"/>
      <c r="AA53" s="9"/>
      <c r="AB53" s="9"/>
      <c r="AC53" s="9"/>
      <c r="AD53" s="9"/>
      <c r="AE53" s="9"/>
      <c r="AF53" s="9"/>
      <c r="AG53" s="9"/>
      <c r="AH53" s="9"/>
    </row>
    <row r="54" spans="2:35" ht="13.15" customHeight="1">
      <c r="B54" s="822" t="s">
        <v>372</v>
      </c>
      <c r="C54" s="822"/>
      <c r="D54" s="835" t="s">
        <v>378</v>
      </c>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row>
    <row r="55" spans="2:35">
      <c r="B55" s="98"/>
      <c r="C55" s="98"/>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row>
    <row r="56" spans="2:35">
      <c r="B56" s="99"/>
      <c r="C56" s="99"/>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row>
  </sheetData>
  <sheetProtection sheet="1" selectLockedCells="1" selectUnlockedCells="1"/>
  <mergeCells count="83">
    <mergeCell ref="B1:AI1"/>
    <mergeCell ref="B2:AI2"/>
    <mergeCell ref="B6:AI6"/>
    <mergeCell ref="AJ10:AM10"/>
    <mergeCell ref="AN10:AQ10"/>
    <mergeCell ref="AN13:AQ13"/>
    <mergeCell ref="AJ14:AM14"/>
    <mergeCell ref="AN14:AQ14"/>
    <mergeCell ref="AJ13:AM13"/>
    <mergeCell ref="AJ11:AM11"/>
    <mergeCell ref="AN11:AQ11"/>
    <mergeCell ref="AJ12:AM12"/>
    <mergeCell ref="AN12:AQ12"/>
    <mergeCell ref="AN15:AQ15"/>
    <mergeCell ref="AJ16:AM16"/>
    <mergeCell ref="AN16:AQ16"/>
    <mergeCell ref="E15:J15"/>
    <mergeCell ref="E16:J16"/>
    <mergeCell ref="AJ15:AM15"/>
    <mergeCell ref="K15:P15"/>
    <mergeCell ref="AN17:AQ17"/>
    <mergeCell ref="AJ18:AM18"/>
    <mergeCell ref="AN18:AQ18"/>
    <mergeCell ref="E17:J17"/>
    <mergeCell ref="E18:J18"/>
    <mergeCell ref="AJ17:AM17"/>
    <mergeCell ref="K18:P18"/>
    <mergeCell ref="AN19:AQ19"/>
    <mergeCell ref="AJ20:AM20"/>
    <mergeCell ref="AN20:AQ20"/>
    <mergeCell ref="E19:J19"/>
    <mergeCell ref="E20:J20"/>
    <mergeCell ref="AJ19:AM19"/>
    <mergeCell ref="K19:P19"/>
    <mergeCell ref="K20:P20"/>
    <mergeCell ref="AJ21:AM21"/>
    <mergeCell ref="AN21:AQ21"/>
    <mergeCell ref="F23:M23"/>
    <mergeCell ref="O23:U23"/>
    <mergeCell ref="V23:AA23"/>
    <mergeCell ref="C22:G22"/>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B54:C54"/>
    <mergeCell ref="D54:AI56"/>
    <mergeCell ref="D45:K45"/>
    <mergeCell ref="L45:O45"/>
    <mergeCell ref="E46:J46"/>
    <mergeCell ref="F47:I47"/>
    <mergeCell ref="J47:P47"/>
    <mergeCell ref="T47:W47"/>
    <mergeCell ref="X47:AE47"/>
    <mergeCell ref="F49:I49"/>
    <mergeCell ref="J49:P49"/>
    <mergeCell ref="T49:W49"/>
    <mergeCell ref="X49:AE49"/>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s>
  <phoneticPr fontId="5"/>
  <printOptions horizontalCentered="1"/>
  <pageMargins left="0.70866141732283472" right="0.70866141732283472" top="0.74803149606299213" bottom="0.74803149606299213" header="0.31496062992125984" footer="0.31496062992125984"/>
  <pageSetup paperSize="9" scale="81"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2024-09-06T07:13:28Z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